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tabRatio="918" activeTab="8"/>
  </bookViews>
  <sheets>
    <sheet name="текстов.часть" sheetId="1" r:id="rId1"/>
    <sheet name="Таблица 1" sheetId="2" r:id="rId2"/>
    <sheet name="План ФХД стр.1_4" sheetId="3" r:id="rId3"/>
    <sheet name="План фхд стр.5_6" sheetId="4" r:id="rId4"/>
    <sheet name="Приложение" sheetId="5" r:id="rId5"/>
    <sheet name="Кассовый план" sheetId="6" r:id="rId6"/>
    <sheet name="Анализ сметы расходов" sheetId="7" r:id="rId7"/>
    <sheet name="КВР 100" sheetId="8" r:id="rId8"/>
    <sheet name="КВР 200" sheetId="9" r:id="rId9"/>
    <sheet name="КВР 800" sheetId="10" r:id="rId10"/>
    <sheet name="КВР 400" sheetId="11" r:id="rId11"/>
    <sheet name="КВР 300" sheetId="12" r:id="rId12"/>
    <sheet name="ПДД стр.4_5 (2)" sheetId="13" r:id="rId13"/>
    <sheet name="ПДД стр.4_5" sheetId="14" r:id="rId14"/>
    <sheet name="Штатное расписание" sheetId="15" r:id="rId15"/>
    <sheet name="Тарификация (2)" sheetId="16" r:id="rId16"/>
    <sheet name="Анализ шт. расписания" sheetId="17" r:id="rId17"/>
  </sheets>
  <externalReferences>
    <externalReference r:id="rId20"/>
  </externalReferences>
  <definedNames>
    <definedName name="TABLE" localSheetId="2">'План ФХД стр.1_4'!#REF!</definedName>
    <definedName name="TABLE" localSheetId="3">'План фхд стр.5_6'!#REF!</definedName>
    <definedName name="TABLE_2" localSheetId="2">'План ФХД стр.1_4'!#REF!</definedName>
    <definedName name="TABLE_2" localSheetId="3">'План фхд стр.5_6'!#REF!</definedName>
    <definedName name="_xlnm.Print_Titles" localSheetId="2">'План ФХД стр.1_4'!$27:$30</definedName>
    <definedName name="_xlnm.Print_Titles" localSheetId="3">'План фхд стр.5_6'!$3:$6</definedName>
    <definedName name="_xlnm.Print_Area" localSheetId="6">'Анализ сметы расходов'!$A$1:$M$78</definedName>
    <definedName name="_xlnm.Print_Area" localSheetId="16">'Анализ шт. расписания'!$A$1:$D$53</definedName>
    <definedName name="_xlnm.Print_Area" localSheetId="7">'КВР 100'!$A$1:$G$139</definedName>
    <definedName name="_xlnm.Print_Area" localSheetId="8">'КВР 200'!$A$1:$G$492</definedName>
    <definedName name="_xlnm.Print_Area" localSheetId="10">'КВР 400'!$A$1:$G$14</definedName>
    <definedName name="_xlnm.Print_Area" localSheetId="9">'КВР 800'!$A$1:$G$51</definedName>
    <definedName name="_xlnm.Print_Area" localSheetId="13">'ПДД стр.4_5'!$A$1:$DA$62</definedName>
    <definedName name="_xlnm.Print_Area" localSheetId="12">'ПДД стр.4_5 (2)'!$A$1:$DA$62</definedName>
    <definedName name="_xlnm.Print_Area" localSheetId="2">'План ФХД стр.1_4'!$A$1:$FE$139</definedName>
    <definedName name="_xlnm.Print_Area" localSheetId="3">'План фхд стр.5_6'!$A$1:$FE$59</definedName>
    <definedName name="_xlnm.Print_Area" localSheetId="4">'Приложение'!$A$1:$N$75</definedName>
    <definedName name="_xlnm.Print_Area" localSheetId="15">'Тарификация (2)'!$A$1:$AB$61</definedName>
    <definedName name="_xlnm.Print_Area" localSheetId="14">'Штатное расписание'!$A$1:$C$54</definedName>
  </definedNames>
  <calcPr fullCalcOnLoad="1"/>
</workbook>
</file>

<file path=xl/comments16.xml><?xml version="1.0" encoding="utf-8"?>
<comments xmlns="http://schemas.openxmlformats.org/spreadsheetml/2006/main">
  <authors>
    <author>Автор</author>
    <author>Тютюбеева Л.В.</author>
    <author>degtyarevayi</author>
  </authors>
  <commentList>
    <comment ref="M6" authorId="0">
      <text>
        <r>
          <rPr>
            <b/>
            <sz val="9"/>
            <rFont val="Tahoma"/>
            <family val="2"/>
          </rPr>
          <t>Автор:</t>
        </r>
        <r>
          <rPr>
            <sz val="9"/>
            <rFont val="Tahoma"/>
            <family val="2"/>
          </rPr>
          <t xml:space="preserve">
за знаки</t>
        </r>
      </text>
    </comment>
    <comment ref="M20" authorId="1">
      <text>
        <r>
          <rPr>
            <b/>
            <sz val="8"/>
            <rFont val="Tahoma"/>
            <family val="2"/>
          </rPr>
          <t>Тютюбеева Л.В.:</t>
        </r>
        <r>
          <rPr>
            <sz val="8"/>
            <rFont val="Tahoma"/>
            <family val="2"/>
          </rPr>
          <t xml:space="preserve">
знаки</t>
        </r>
      </text>
    </comment>
    <comment ref="M23" authorId="1">
      <text>
        <r>
          <rPr>
            <b/>
            <sz val="8"/>
            <rFont val="Tahoma"/>
            <family val="2"/>
          </rPr>
          <t>Тютюбеева Л.В.:</t>
        </r>
        <r>
          <rPr>
            <sz val="8"/>
            <rFont val="Tahoma"/>
            <family val="2"/>
          </rPr>
          <t xml:space="preserve">
знаки</t>
        </r>
      </text>
    </comment>
    <comment ref="M24" authorId="1">
      <text>
        <r>
          <rPr>
            <b/>
            <sz val="8"/>
            <rFont val="Tahoma"/>
            <family val="2"/>
          </rPr>
          <t>Тютюбеева Л.В.:</t>
        </r>
        <r>
          <rPr>
            <sz val="8"/>
            <rFont val="Tahoma"/>
            <family val="2"/>
          </rPr>
          <t xml:space="preserve">
знаки</t>
        </r>
      </text>
    </comment>
    <comment ref="E11" authorId="2">
      <text>
        <r>
          <rPr>
            <b/>
            <sz val="9"/>
            <rFont val="Tahoma"/>
            <family val="2"/>
          </rPr>
          <t>degtyarevayi:</t>
        </r>
        <r>
          <rPr>
            <sz val="9"/>
            <rFont val="Tahoma"/>
            <family val="2"/>
          </rPr>
          <t xml:space="preserve">
80%</t>
        </r>
      </text>
    </comment>
    <comment ref="A29" authorId="2">
      <text>
        <r>
          <rPr>
            <b/>
            <sz val="9"/>
            <rFont val="Tahoma"/>
            <family val="2"/>
          </rPr>
          <t>degtyarevayi:</t>
        </r>
        <r>
          <rPr>
            <sz val="9"/>
            <rFont val="Tahoma"/>
            <family val="2"/>
          </rPr>
          <t xml:space="preserve">
дорофеева 
</t>
        </r>
      </text>
    </comment>
    <comment ref="A31" authorId="2">
      <text>
        <r>
          <rPr>
            <b/>
            <sz val="9"/>
            <rFont val="Tahoma"/>
            <family val="2"/>
          </rPr>
          <t>degtyarevayi:</t>
        </r>
        <r>
          <rPr>
            <sz val="9"/>
            <rFont val="Tahoma"/>
            <family val="2"/>
          </rPr>
          <t xml:space="preserve">
конева 
</t>
        </r>
      </text>
    </comment>
  </commentList>
</comments>
</file>

<file path=xl/comments8.xml><?xml version="1.0" encoding="utf-8"?>
<comments xmlns="http://schemas.openxmlformats.org/spreadsheetml/2006/main">
  <authors>
    <author>degtyarevayi</author>
  </authors>
  <commentList>
    <comment ref="B35" authorId="0">
      <text>
        <r>
          <rPr>
            <b/>
            <sz val="9"/>
            <rFont val="Tahoma"/>
            <family val="2"/>
          </rPr>
          <t>degtyarevayi:</t>
        </r>
        <r>
          <rPr>
            <sz val="9"/>
            <rFont val="Tahoma"/>
            <family val="2"/>
          </rPr>
          <t xml:space="preserve">
с 2019 года </t>
        </r>
      </text>
    </comment>
  </commentList>
</comments>
</file>

<file path=xl/comments9.xml><?xml version="1.0" encoding="utf-8"?>
<comments xmlns="http://schemas.openxmlformats.org/spreadsheetml/2006/main">
  <authors>
    <author>Тютюбеева Л.В.</author>
  </authors>
  <commentList>
    <comment ref="B279" authorId="0">
      <text>
        <r>
          <rPr>
            <b/>
            <sz val="8"/>
            <rFont val="Tahoma"/>
            <family val="2"/>
          </rPr>
          <t>Тютюбеева Л.В.:</t>
        </r>
        <r>
          <rPr>
            <sz val="8"/>
            <rFont val="Tahoma"/>
            <family val="2"/>
          </rPr>
          <t xml:space="preserve">
Приказ Минздравсоцразвития №1122н от 17 декабря 2010 года, вступил в силу с 02 апреля 2012 года  «Об утверждении типовых норм бесплатной выдачи работникам….» (норма 250 жидкого мыла на тех работников на человека в месяц и 100 мл крема в месяц
</t>
        </r>
      </text>
    </comment>
  </commentList>
</comments>
</file>

<file path=xl/sharedStrings.xml><?xml version="1.0" encoding="utf-8"?>
<sst xmlns="http://schemas.openxmlformats.org/spreadsheetml/2006/main" count="2537" uniqueCount="1128">
  <si>
    <t>№</t>
  </si>
  <si>
    <t>ИТОГО:</t>
  </si>
  <si>
    <t>Наименование</t>
  </si>
  <si>
    <t>Кол-во человек</t>
  </si>
  <si>
    <t>Цена билета</t>
  </si>
  <si>
    <t>Един. измер.</t>
  </si>
  <si>
    <t>Ед. измер.</t>
  </si>
  <si>
    <t>Количество единиц</t>
  </si>
  <si>
    <t>Отопление</t>
  </si>
  <si>
    <t>Гкал</t>
  </si>
  <si>
    <t>Электроэнергия</t>
  </si>
  <si>
    <t>квт</t>
  </si>
  <si>
    <t>Льготный проезд</t>
  </si>
  <si>
    <t>Утверждаю:</t>
  </si>
  <si>
    <t>Руководитель учреждения</t>
  </si>
  <si>
    <t>"____" ___________ 20___год</t>
  </si>
  <si>
    <t>Согласовано:</t>
  </si>
  <si>
    <t>______________(Ф.И.О.)</t>
  </si>
  <si>
    <t xml:space="preserve">Утверждено </t>
  </si>
  <si>
    <t xml:space="preserve">Исполнено </t>
  </si>
  <si>
    <t>Наименование расходов</t>
  </si>
  <si>
    <t>КОСГУ</t>
  </si>
  <si>
    <t>Утверждено</t>
  </si>
  <si>
    <t>% исполнения</t>
  </si>
  <si>
    <t>Исчислено бюджетным учреждением</t>
  </si>
  <si>
    <t>% изменений</t>
  </si>
  <si>
    <t>ИТОГО РАСХОДЫ:</t>
  </si>
  <si>
    <t>Соотношение с текущим финансовым годом</t>
  </si>
  <si>
    <t>Исполнитель:</t>
  </si>
  <si>
    <t>Ш Т А Т Н О Е  Р А С П И С А Н И Е</t>
  </si>
  <si>
    <t>Наименование должностей и структурных подразделений</t>
  </si>
  <si>
    <t>…</t>
  </si>
  <si>
    <t>"____" ________ 20___год</t>
  </si>
  <si>
    <t>1.1.</t>
  </si>
  <si>
    <t>1.</t>
  </si>
  <si>
    <t>2.</t>
  </si>
  <si>
    <t>2.1.</t>
  </si>
  <si>
    <t>3.</t>
  </si>
  <si>
    <t>3.1.</t>
  </si>
  <si>
    <t>Заработная плата согласно штатного расписания*</t>
  </si>
  <si>
    <t>Кол-во дней</t>
  </si>
  <si>
    <t>Кол-во поездок</t>
  </si>
  <si>
    <t>Фамилия и инициалы работника</t>
  </si>
  <si>
    <t>Маршрут следования</t>
  </si>
  <si>
    <t>Стоимость билетов</t>
  </si>
  <si>
    <t>Маршрут следования;                  Цель поездки</t>
  </si>
  <si>
    <t>Сумма в год</t>
  </si>
  <si>
    <t xml:space="preserve"> ИТОГО:</t>
  </si>
  <si>
    <t>Кол-во единиц</t>
  </si>
  <si>
    <t>Стоимость единицы</t>
  </si>
  <si>
    <t>Маршрут следования;  Цель поездки</t>
  </si>
  <si>
    <t>Сумма проезда</t>
  </si>
  <si>
    <t>Наименование услуги</t>
  </si>
  <si>
    <t>Период услуг</t>
  </si>
  <si>
    <t>Кол-во месяцев</t>
  </si>
  <si>
    <t>Кол-во часов в месяц</t>
  </si>
  <si>
    <t>Стоимость в месяц</t>
  </si>
  <si>
    <t>Стоимость услуги</t>
  </si>
  <si>
    <t>Кол-во ед. в месяц</t>
  </si>
  <si>
    <t>Стоимость услуг в час</t>
  </si>
  <si>
    <t>Количество месяцев</t>
  </si>
  <si>
    <t>Стоимость ед. в месяц</t>
  </si>
  <si>
    <t>Вид работ</t>
  </si>
  <si>
    <t>Маршрут следования; Цель поездки</t>
  </si>
  <si>
    <t>Количество дней</t>
  </si>
  <si>
    <t>Количество поездок</t>
  </si>
  <si>
    <t>Наименование; Вид работ</t>
  </si>
  <si>
    <t>Приобретение услуг</t>
  </si>
  <si>
    <t>КОСГУ 211 Заработная плата</t>
  </si>
  <si>
    <t>Командировки: оплата транспортных расходов</t>
  </si>
  <si>
    <t>КВР 111 (121) Фонд оплаты труда учреждений (муниципальных органов)</t>
  </si>
  <si>
    <t>КВР 112 (122) Иные выплаты персоналу учреждений (муниципальных органов), за исключением фонда оплаты труда</t>
  </si>
  <si>
    <t>Командировки: оплата проживания</t>
  </si>
  <si>
    <t>Командировки: оплата суточных расходов</t>
  </si>
  <si>
    <t>Сумма расходов</t>
  </si>
  <si>
    <t>КВР 119 (129) Взносы по обязательному социальному страхованию на выплаты по оплате труда работников и иные выплаты работникам учреждений (муниципальных органов)</t>
  </si>
  <si>
    <t>КОСГУ 213 Начисления на выплаты по оплате труда</t>
  </si>
  <si>
    <t>Сумма начислений согласно расчета</t>
  </si>
  <si>
    <t>Наименование; Вид выплат</t>
  </si>
  <si>
    <t>КВР 113 (123) Иные выплаты, за исключением фонда оплаты труда учреждений (муниципальных органов), лицам, привлекаемым согласно законодательству для выполнения отдельных полномочий</t>
  </si>
  <si>
    <t>КОСГУ 226 Прочие работы, услуги</t>
  </si>
  <si>
    <t>КВР</t>
  </si>
  <si>
    <t>КВР 200 Закупка товаров, работ и услуг для государственных (муниципальных) нужд</t>
  </si>
  <si>
    <t>КВР 244 Прочая закупка товаров, работ и услуг</t>
  </si>
  <si>
    <t>КВР 243 Закупка товаров, работ, услуг в целях капитального ремонта государственного (муниципального) имущества</t>
  </si>
  <si>
    <t>КОСГУ 225 Работы, услуги по содержанию имущества</t>
  </si>
  <si>
    <t>КОСГУ 221 Услуги связи</t>
  </si>
  <si>
    <t>КОСГУ 222 Транспортные услуги</t>
  </si>
  <si>
    <t>Транспортные услуги</t>
  </si>
  <si>
    <t>Оказание услуг перевозки</t>
  </si>
  <si>
    <t>Оплата проезда к месту нахождения учебного заведения и обратно</t>
  </si>
  <si>
    <t>КОСГУ 223 Коммунальные услуги</t>
  </si>
  <si>
    <t>Содержание имущества</t>
  </si>
  <si>
    <t>Текущий ремонт зданий и сооружений</t>
  </si>
  <si>
    <t>КОСГУ 310 Увеличение стоимости основных средств</t>
  </si>
  <si>
    <t>КВР 800 Иные бюджетные ассигнования</t>
  </si>
  <si>
    <t>КВР 831 Исполнение судебных актов Российской Федерации и мировых соглашений по возмещению причиненного вреда</t>
  </si>
  <si>
    <t>КОСГУ 224 Арендная плата за пользование имуществом (за исключением земельных участков и других обособленных природных объектов)</t>
  </si>
  <si>
    <t>(Автострахование)</t>
  </si>
  <si>
    <t>КОСГУ 227 Страхование</t>
  </si>
  <si>
    <t>4.</t>
  </si>
  <si>
    <t>4.1.</t>
  </si>
  <si>
    <t>КОСГУ 228 Услуги, работы для целей капитальных вложений</t>
  </si>
  <si>
    <t>Разработка проектной документации, экспертизы</t>
  </si>
  <si>
    <t>Установка систем: охранная, пожарная, ЛВС и т.д.</t>
  </si>
  <si>
    <t>Монтажные работы по оборудованию</t>
  </si>
  <si>
    <t>Иные расходы</t>
  </si>
  <si>
    <t>КВР 851 Уплата налога на имущество организаций и земельного налога</t>
  </si>
  <si>
    <t>КОСГУ 291 Налоги, пошлины и сборы</t>
  </si>
  <si>
    <t>(Налог на имущество)</t>
  </si>
  <si>
    <t>(Земельный налог)</t>
  </si>
  <si>
    <t>(Транспортный налог)</t>
  </si>
  <si>
    <t>(Государственные пошлины и сборы)</t>
  </si>
  <si>
    <t>КВР 852 Уплата прочих налогов, сборов</t>
  </si>
  <si>
    <t>КВР 853 Уплата иных платежей</t>
  </si>
  <si>
    <t>КОСГУ 292 Штрафы за нарушение законодательства о налогах и сборах, законодательства о страховых взносах</t>
  </si>
  <si>
    <t>КВР 300 Социальное обеспечение и иные выплаты населению</t>
  </si>
  <si>
    <t>КВР 321 Пособия, компенсации и иные социальные выплаты гражданам, кроме публичных нормативных обязательств</t>
  </si>
  <si>
    <t>КВР 350 Премии и гранты</t>
  </si>
  <si>
    <t>100</t>
  </si>
  <si>
    <t>111</t>
  </si>
  <si>
    <t>КВР 100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</si>
  <si>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t>
  </si>
  <si>
    <t>Фонд оплаты труда учреждений</t>
  </si>
  <si>
    <t>Иные выплаты персоналу учреждений, за исключением фонда оплаты труда</t>
  </si>
  <si>
    <t>113</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</si>
  <si>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</si>
  <si>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Прочие работы, услуги</t>
  </si>
  <si>
    <t>Взносы по обязательному социальному страхованию на выплаты по оплате труда работников и иные выплаты работникам учреждений</t>
  </si>
  <si>
    <t>119</t>
  </si>
  <si>
    <t>Заработная плата</t>
  </si>
  <si>
    <t>Начисления на выплаты по оплате труда</t>
  </si>
  <si>
    <t>Закупка товаров, работ и услуг для государственных (муниципальных) нужд</t>
  </si>
  <si>
    <t>200</t>
  </si>
  <si>
    <t>КВР 400 Капитальные вложения в объекты государственной (муниципальной) собственности</t>
  </si>
  <si>
    <t>КВР 414 Бюджетные инвестиции в объекты капитального строительства государственной (муниципальной) собственности</t>
  </si>
  <si>
    <t>Закупка товаров, работ, услуг в целях капитального ремонта государственного (муниципального) имущества</t>
  </si>
  <si>
    <t>243</t>
  </si>
  <si>
    <t>Работы, услуги по содержанию имущества</t>
  </si>
  <si>
    <t>Прочая закупка товаров, работ и услуг</t>
  </si>
  <si>
    <t>244</t>
  </si>
  <si>
    <t>Услуги связи</t>
  </si>
  <si>
    <t>Коммунальные услуги</t>
  </si>
  <si>
    <t>Арендная плата за пользование имуществом</t>
  </si>
  <si>
    <t>Страхование</t>
  </si>
  <si>
    <t>Услуги, работы для целей капитальных вложений</t>
  </si>
  <si>
    <t>Увеличение стоимости основных средств</t>
  </si>
  <si>
    <t>Социальное обеспечение и иные выплаты населению</t>
  </si>
  <si>
    <t>300</t>
  </si>
  <si>
    <t>Пособия, компенсации и иные социальные выплаты гражданам, кроме публичных нормативных обязательств</t>
  </si>
  <si>
    <t>321</t>
  </si>
  <si>
    <t>Премии и гранты</t>
  </si>
  <si>
    <t>350</t>
  </si>
  <si>
    <t>Капитальные вложения в объекты государственной (муниципальной) собственности</t>
  </si>
  <si>
    <t>400</t>
  </si>
  <si>
    <t>Бюджетные инвестиции в объекты капитального строительства государственной (муниципальной) собственности</t>
  </si>
  <si>
    <t>414</t>
  </si>
  <si>
    <t>Иные бюджетные ассигнования</t>
  </si>
  <si>
    <t>800</t>
  </si>
  <si>
    <t>Исполнение судебных актов Российской Федерации и мировых соглашений по возмещению причиненного вреда</t>
  </si>
  <si>
    <t>831</t>
  </si>
  <si>
    <t>Уплата налога на имущество организаций и земельного налога</t>
  </si>
  <si>
    <t>851</t>
  </si>
  <si>
    <t>Налоги, пошлины и сборы</t>
  </si>
  <si>
    <t>Уплата прочих налогов, сборов</t>
  </si>
  <si>
    <t>852</t>
  </si>
  <si>
    <t>Уплата иных платежей</t>
  </si>
  <si>
    <t>853</t>
  </si>
  <si>
    <t>Штрафы за нарушение законодательства о налогах и сборах, законодательства о страховых взносах</t>
  </si>
  <si>
    <t>Оплата услуг телефонной, сетевой, интренет связи</t>
  </si>
  <si>
    <t>1</t>
  </si>
  <si>
    <t>КВР 242 Закупка товаров, работ, услуг в сфере информационно-коммуникационных технологий</t>
  </si>
  <si>
    <t>Эксплуатационные расходы</t>
  </si>
  <si>
    <t>Монтажные и пусконаладочные, инсталляционные работы</t>
  </si>
  <si>
    <t>КОСГУ 212 Прочие несоциальные выплаты персоналу в денежной форме</t>
  </si>
  <si>
    <t>Прочие несоциальные выплаты персоналу в денежной форме</t>
  </si>
  <si>
    <t>КОСГУ 214 Прочие несоциальные выплаты персоналу в натуральной форме</t>
  </si>
  <si>
    <t>Прочие несоциальные выплаты персоналу в натуральной форме</t>
  </si>
  <si>
    <t>КОСГУ 346 Увеличение стоимости прочих оборотных запасов (материалов)</t>
  </si>
  <si>
    <t>КОСГУ 352 Увеличение стоимости неисключительных прав на результаты интеллектуальной деятельности с неопределенным сроком полезного использования</t>
  </si>
  <si>
    <t>КОСГУ 353 Увеличение стоимости неисключительных прав на результаты интеллектуальной деятельности с определенным сроком полезного использования</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</si>
  <si>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</si>
  <si>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определенным сроком полезного использования</t>
  </si>
  <si>
    <t>КОСГУ 296 Иные выплаты текущего характера физическим лицам</t>
  </si>
  <si>
    <t>Иные выплаты текущего характера физическим лицам</t>
  </si>
  <si>
    <t>Иные расходыИные выплаты текущего характера физическим лицам</t>
  </si>
  <si>
    <t>Увеличение стоимости лекарственных препаратов и материалов, применяемых в медицинских целях</t>
  </si>
  <si>
    <t>КОСГУ 349 Увеличение стоимости прочих материальных запасов однократного применения</t>
  </si>
  <si>
    <t>КОСГУ 341 Увеличение стоимости лекарственных препаратов и материалов, применяемых в медицинских целях</t>
  </si>
  <si>
    <t>КОСГУ 342 Увеличение стоимости продуктов питания</t>
  </si>
  <si>
    <t>КОСГУ 343 Увеличение стоимости горюче-смазочных материалов</t>
  </si>
  <si>
    <t>КОСГУ 344 Увеличение стоимости строительных материалов</t>
  </si>
  <si>
    <t>КОСГУ 345 Увеличение стоимости мягкого инвентаря</t>
  </si>
  <si>
    <t>КОСГУ 347 Увеличение стоимости материальных запасов для целей капитальных вложений</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</si>
  <si>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</si>
  <si>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</si>
  <si>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</si>
  <si>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</si>
  <si>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</si>
  <si>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</si>
  <si>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КОСГУ 262 Пособия по социальной помощи населению в денежной форме</t>
  </si>
  <si>
    <t>КОСГУ 266 Социальные пособия и компенсации персоналу в денежной форме</t>
  </si>
  <si>
    <t>Пособия по социальной помощи населению в денежной форме</t>
  </si>
  <si>
    <t>Социальные пособия и компенсации персоналу в денежной форме</t>
  </si>
  <si>
    <t>КОСГУ 296 Иные выплаты текущего характера организациям</t>
  </si>
  <si>
    <t>Иные выплаты текущего характера организациям</t>
  </si>
  <si>
    <t>(Штрафы, пени за несвоевременную уплату налогов, сборов, страховых взносов)</t>
  </si>
  <si>
    <t>(Штрафы за нарушение законодательства о закупках товаров, работ и услуг, а также штрафы за нарушение условий контрактов (договоров) по поставке товаров, выполнению работ, оказанию услуг)</t>
  </si>
  <si>
    <t>Штрафы за нарушение законодательства о закупках и нарушение условий контрактов (договоров)</t>
  </si>
  <si>
    <t>КОСГУ 293 Штрафы за нарушение законодательства о закупках и нарушение условий контрактов (договоров)</t>
  </si>
  <si>
    <t>МУНИЦИПАЛЬНОГО БЮДЖЕТНОГО УЧРЕЖДЕНИЯ КУЛЬТУРЫ</t>
  </si>
  <si>
    <t>"Эвенкийская централизованная библиотечная система"</t>
  </si>
  <si>
    <t>Административный персонал</t>
  </si>
  <si>
    <t>Директор</t>
  </si>
  <si>
    <t>Заведующий библиотекой - филиалом "ДБ"</t>
  </si>
  <si>
    <t>Заместитель директора по библиотечной работе</t>
  </si>
  <si>
    <t>Прочие</t>
  </si>
  <si>
    <t>Начальник отдела кадров</t>
  </si>
  <si>
    <t>Специалист в сфере закупок</t>
  </si>
  <si>
    <t>Специалист по ресурсному обеспечению</t>
  </si>
  <si>
    <t>Специалист по организационному и документационному обеспечению управления организацией</t>
  </si>
  <si>
    <t>Основной персонал</t>
  </si>
  <si>
    <t>Методико- библиографический отдел</t>
  </si>
  <si>
    <t>Заведующий отделом</t>
  </si>
  <si>
    <t>Ведущий методист</t>
  </si>
  <si>
    <t>Библиограф высшей категории</t>
  </si>
  <si>
    <t>Библиограф 1 категории</t>
  </si>
  <si>
    <t>Итого</t>
  </si>
  <si>
    <t>Отдел комплектования и обработки</t>
  </si>
  <si>
    <t>Главный библиотекарь</t>
  </si>
  <si>
    <t>Главный редактор</t>
  </si>
  <si>
    <t>Отдел обслуживания</t>
  </si>
  <si>
    <t>Заведующий сектором краеведческой информации</t>
  </si>
  <si>
    <t>Библиотекарь 1 категории</t>
  </si>
  <si>
    <t>Библиотекарь 2 категории</t>
  </si>
  <si>
    <t>Отдел автоматизации и связи</t>
  </si>
  <si>
    <t>Специалист по внедрению информационных систем</t>
  </si>
  <si>
    <t>Филиал - Детская библиотека</t>
  </si>
  <si>
    <t>Сельские библиотеки</t>
  </si>
  <si>
    <t>Итого:</t>
  </si>
  <si>
    <t>Всего:</t>
  </si>
  <si>
    <t xml:space="preserve"> АНАЛИЗ     Ш Т А Т Н ОГО     Р А С П И С А Н И Я</t>
  </si>
  <si>
    <t>"Эвенкийская централизованная  библиотечная система"</t>
  </si>
  <si>
    <t>2018 год</t>
  </si>
  <si>
    <t>2019 год</t>
  </si>
  <si>
    <t xml:space="preserve"> </t>
  </si>
  <si>
    <t>№ п/п</t>
  </si>
  <si>
    <t>Ф.И.О.</t>
  </si>
  <si>
    <t>Наименование должности, профессии</t>
  </si>
  <si>
    <t>Ставка</t>
  </si>
  <si>
    <t xml:space="preserve">Новая система оплаты труда </t>
  </si>
  <si>
    <t>ИТОГО заработная плата в год</t>
  </si>
  <si>
    <t>Должностной оклад</t>
  </si>
  <si>
    <t>Оклад (должностной оклад)</t>
  </si>
  <si>
    <t>Компенсационные выплаты</t>
  </si>
  <si>
    <t>Стимулирующие выплаты</t>
  </si>
  <si>
    <t>Гарантированная часть заработной платы</t>
  </si>
  <si>
    <t>Установленное значение районного коэффициента и процентной надбавки, %</t>
  </si>
  <si>
    <t>Районный коэффициенти проц.надб.</t>
  </si>
  <si>
    <t>ИТОГО заработная плата в месяц</t>
  </si>
  <si>
    <t>в том числе по видам выплат:</t>
  </si>
  <si>
    <t>Всего</t>
  </si>
  <si>
    <t>Персональные данные</t>
  </si>
  <si>
    <t>выплаты работникам, занятым на тяжелых работах, работах с вредными и (или) опасными условиями труда</t>
  </si>
  <si>
    <t>в том числе:</t>
  </si>
  <si>
    <t>тяжелые условия труда, знаки</t>
  </si>
  <si>
    <t>за раб. в сел. местности</t>
  </si>
  <si>
    <t>за сложность напряженность и особый режим работы</t>
  </si>
  <si>
    <t>за квалификационную категорию</t>
  </si>
  <si>
    <t>Разм. %</t>
  </si>
  <si>
    <t>Сумма, руб.</t>
  </si>
  <si>
    <t>Платонова О.В.</t>
  </si>
  <si>
    <t>Заведующий ДБ</t>
  </si>
  <si>
    <t>Пирова С.В.</t>
  </si>
  <si>
    <t>Работники , экономических, и кадровых подразделений</t>
  </si>
  <si>
    <t>Чорду Р.А.</t>
  </si>
  <si>
    <t>Романовский Б.Б.</t>
  </si>
  <si>
    <t>Салаткина Н.М.</t>
  </si>
  <si>
    <t>Яковлева Н.Г.</t>
  </si>
  <si>
    <t>Заведующий методико- библиографическим отделом</t>
  </si>
  <si>
    <t>Хасанова Н.А.</t>
  </si>
  <si>
    <t>Заведующий ОКиО</t>
  </si>
  <si>
    <t>Боягир Н.А.</t>
  </si>
  <si>
    <t>Галян Л.Ю.</t>
  </si>
  <si>
    <t>Главный редактор ОКиО</t>
  </si>
  <si>
    <t>Мирошко Ж.Ю.</t>
  </si>
  <si>
    <t>Главный библиотекарь ОКиО</t>
  </si>
  <si>
    <t>Юдина Н.П.</t>
  </si>
  <si>
    <t>Хасанова О.Г.</t>
  </si>
  <si>
    <t>Вакансия</t>
  </si>
  <si>
    <t>Чинагина Л.Г.</t>
  </si>
  <si>
    <t>Колчина О.С.</t>
  </si>
  <si>
    <t>Пирова Ш.Р.</t>
  </si>
  <si>
    <t>Андреянова Е.С.</t>
  </si>
  <si>
    <t>Тороков В.В.</t>
  </si>
  <si>
    <t>Кучерук Д.В.</t>
  </si>
  <si>
    <t>Сельские библиотека                                       5</t>
  </si>
  <si>
    <t>Токарева И.К.</t>
  </si>
  <si>
    <t xml:space="preserve">Гл. библиотекарь </t>
  </si>
  <si>
    <t>Мосиюк П.А.</t>
  </si>
  <si>
    <t>библиотекарь 1 категории</t>
  </si>
  <si>
    <t>Ботулу А.И.</t>
  </si>
  <si>
    <t>Комбагир И.И.</t>
  </si>
  <si>
    <t>Егорова А.Г</t>
  </si>
  <si>
    <t>библиотекарь 1 кат.</t>
  </si>
  <si>
    <t>Пинигина Н.Д.</t>
  </si>
  <si>
    <t>библиотекарь 2 кат.</t>
  </si>
  <si>
    <t>Удыгир А.А.</t>
  </si>
  <si>
    <t>библиотекарь  2 кат.</t>
  </si>
  <si>
    <t>Гудкова М.О.</t>
  </si>
  <si>
    <t>ИТОГО по учреждению:</t>
  </si>
  <si>
    <t>Всего ФОТ</t>
  </si>
  <si>
    <t>Итого на 2019г.</t>
  </si>
  <si>
    <t>Выплаты стимулирующего характера 25% от годового ФОТа работников</t>
  </si>
  <si>
    <t>Стим.фонд директор за 12 месяцев</t>
  </si>
  <si>
    <t>Итого фонд оплаты труда (за 12 месяцев) 211</t>
  </si>
  <si>
    <t>Начисления на оплату труда 213</t>
  </si>
  <si>
    <t>Тура - Красноярск ((совещание директоров, региональная конференция, КРЯК, сдача годовых отчетов)</t>
  </si>
  <si>
    <t>Тура - Красноярск (повышение квалификации)</t>
  </si>
  <si>
    <t xml:space="preserve"> Юкта-Тура (проверка)</t>
  </si>
  <si>
    <t>Ессей-Тура(проверка)</t>
  </si>
  <si>
    <t>Учами-Тура(проверка)</t>
  </si>
  <si>
    <t>Эконда-Тура(проверка)</t>
  </si>
  <si>
    <t>Чиринда-Тура(проверка)</t>
  </si>
  <si>
    <t>Тура - Красноярск - Улан-Удэ- Крсаноярск- Тура</t>
  </si>
  <si>
    <t>Чарду Р.А.</t>
  </si>
  <si>
    <t xml:space="preserve">Оплата за обучение, так как договор заключен между сотрудником и учебным заведением </t>
  </si>
  <si>
    <t>Образовательное учреждение</t>
  </si>
  <si>
    <t>Институт культуры Улан-Удэ</t>
  </si>
  <si>
    <t>Дорофеева Е.Я.</t>
  </si>
  <si>
    <t>1-100%; 1-70%</t>
  </si>
  <si>
    <t>1-100%; 2-100%</t>
  </si>
  <si>
    <t>1-100%; 1-100%</t>
  </si>
  <si>
    <t>Тура-Красноярск-Тура</t>
  </si>
  <si>
    <t>Тура-Красноярск-Сочи-Красноярск-Тура</t>
  </si>
  <si>
    <t>Тура-Красноярск-Хабаровск-Красноярск-Тура</t>
  </si>
  <si>
    <t>Тура-Красноярск-С.Петербург-Красноярск-Тура</t>
  </si>
  <si>
    <t>Тура - Красноярск (совещание директоров, региональная конференция, КРЯК, сдача годовых отчетов)</t>
  </si>
  <si>
    <t>шт</t>
  </si>
  <si>
    <t>Конверты</t>
  </si>
  <si>
    <t>Конверты большие</t>
  </si>
  <si>
    <t>Телеграммы</t>
  </si>
  <si>
    <t>Почтовые карточки/открытки (напоминания задолжникам)</t>
  </si>
  <si>
    <t>Марки</t>
  </si>
  <si>
    <t>А/ящик (п. Тура)</t>
  </si>
  <si>
    <t>Телефонная связь внутри поселков СБ 8поселков</t>
  </si>
  <si>
    <t>Обслуживание почтового ящика (п. Тура)</t>
  </si>
  <si>
    <t>Обслуживание почтового ящика (8 поселков)</t>
  </si>
  <si>
    <t>Перечисление з/платы по селам (*3%)</t>
  </si>
  <si>
    <t>Автотранспорт и авиа доставка литературы из красноярска и отправка обработанных книг по поселкам доставка до аэропорта, а также служебные и хозяйственные поездки 5ч.в день*22= 110ч.м-ц *12м-в = 1320 в год *580,00</t>
  </si>
  <si>
    <t>Потребление теплоэнергии (Тура)</t>
  </si>
  <si>
    <t>Потребление теплоэнергии (Экода)</t>
  </si>
  <si>
    <t>Потребление теплоэнергии (Ессей)</t>
  </si>
  <si>
    <t>Потребление теплоэнергии (Нидым)</t>
  </si>
  <si>
    <t>Оплата потребления электроэнергии</t>
  </si>
  <si>
    <t>Оплата водоснабжения помещений</t>
  </si>
  <si>
    <t>Тура (вода природная)</t>
  </si>
  <si>
    <t>Тура (вода из системы центрального отопления</t>
  </si>
  <si>
    <t>вывоз ЖБО</t>
  </si>
  <si>
    <t>м3</t>
  </si>
  <si>
    <t>Наименование показателя</t>
  </si>
  <si>
    <t>из них:</t>
  </si>
  <si>
    <t>Уборка снега с крыши библиотеки</t>
  </si>
  <si>
    <t>Услуги тех. обслуживания пожарной сигнализации Тура</t>
  </si>
  <si>
    <t>мес.</t>
  </si>
  <si>
    <t>Аварийные и ремонтные работы инжинерных систем по теплоснабжению 1%</t>
  </si>
  <si>
    <t>Аварийные и ремонтные работы инжинерных систем по электроснабжению 2%</t>
  </si>
  <si>
    <t>Охрана здания Центральной библиотеки</t>
  </si>
  <si>
    <t>Программное обеспечение Кадры бюджет</t>
  </si>
  <si>
    <t>Программное обеспечение Антивирус</t>
  </si>
  <si>
    <t>Програмное обеспечение  "Ирбис" (обновление)</t>
  </si>
  <si>
    <t xml:space="preserve">Медосмотр </t>
  </si>
  <si>
    <t xml:space="preserve">Обслуживание сайта библиотеки </t>
  </si>
  <si>
    <t>Внештатный фонд:сборка мебели (27.1%)  договор подряда</t>
  </si>
  <si>
    <t>Название</t>
  </si>
  <si>
    <t>Всероссийская Неделя молодежной книги</t>
  </si>
  <si>
    <t xml:space="preserve">книги  </t>
  </si>
  <si>
    <t>подарочные наборы</t>
  </si>
  <si>
    <t>сувениры</t>
  </si>
  <si>
    <t>Всего по Центральной библиотеке п. Тура</t>
  </si>
  <si>
    <t>Всероссийская неделя детской книги</t>
  </si>
  <si>
    <t>сладкие наборы</t>
  </si>
  <si>
    <t>Библиотечное лето "Солнце, книга, 100 фантазий"</t>
  </si>
  <si>
    <t>Новогодний праздник</t>
  </si>
  <si>
    <t>новогодние сувениры</t>
  </si>
  <si>
    <t>Всего по библиотеке-филиалу "Детская библиотека"</t>
  </si>
  <si>
    <t xml:space="preserve">Библиотечное лето </t>
  </si>
  <si>
    <t>Всего по библиотекам-филиалам</t>
  </si>
  <si>
    <t>ИТОГО ПО МЕРОПРИЯТИЯМ</t>
  </si>
  <si>
    <t xml:space="preserve">21.5" Моноблок Lenovo C460 57331566 </t>
  </si>
  <si>
    <t>МФУ</t>
  </si>
  <si>
    <t>Шкаф для формуляров</t>
  </si>
  <si>
    <t>Библиотечная техника</t>
  </si>
  <si>
    <t>Вкладыш Формуляру взрослому /1лист/ широкий</t>
  </si>
  <si>
    <t>шт.</t>
  </si>
  <si>
    <t xml:space="preserve">Вкладыш Формуляру детский /1лист/ </t>
  </si>
  <si>
    <t>Карточка каталожная, линованная (шт.)</t>
  </si>
  <si>
    <t>Карточка каталожная, белая</t>
  </si>
  <si>
    <t>Ярлык книжный для шифра  (малый) фонда</t>
  </si>
  <si>
    <t>Карточка регистрационная газетная</t>
  </si>
  <si>
    <t>Карточка регистрационная журнальная</t>
  </si>
  <si>
    <t>Формуляр  взрослый (ватман широкий)</t>
  </si>
  <si>
    <t>Формуляр читателя детский (ватман широкий)</t>
  </si>
  <si>
    <t xml:space="preserve">Формуляр книжный линованный  </t>
  </si>
  <si>
    <t>Листок срока возврата</t>
  </si>
  <si>
    <t>Подставка для книг и журналов</t>
  </si>
  <si>
    <t>Подставка для объявлений (вертикальная)</t>
  </si>
  <si>
    <t>Подставка для объявлений (горизонтальная)</t>
  </si>
  <si>
    <t>Разделитель буквенный Г-образный</t>
  </si>
  <si>
    <t>Разделитель полочный Г-образный прозрачный</t>
  </si>
  <si>
    <t>Ящик для читательских формуляров (на 50 формуляров)</t>
  </si>
  <si>
    <t>Ящик для читательских формуляров (на 100 формуляров)</t>
  </si>
  <si>
    <t>Т М Ц</t>
  </si>
  <si>
    <t>Мыло туалетное жидкое</t>
  </si>
  <si>
    <t>картридж HP Q5942A (оригинал) HP № 42AЧёрный, ресурс 10000 страниц. Для лазерных устройств HP Laserjet  4250n</t>
  </si>
  <si>
    <t>картридж HP Q5949A (оригинал) HP № 49AЧёрный картридж ресурс 2500 страниц. Для лазерных устройств HP Laserjet 1320</t>
  </si>
  <si>
    <t>картридж HP Q5949X (оригинал) HP № 49X повышенной емкости чёрный картридж ресурс 6000 страниц. Для лазерных устройств HP Laserjet 1320</t>
  </si>
  <si>
    <t>картридж HP CE505A (оригинал) HP № 05AЧёрный картридж ресурс 2300 страниц. Для лазерных устройств HP Laserjet P2035</t>
  </si>
  <si>
    <t>картридж HP Q7553X (оригинал) HP № 53X чёрный картридж ресурс 2300 страниц. Для лазерных устройств HP Laserjet P2015dn</t>
  </si>
  <si>
    <t>Картридж КХ-FAT410A картридж лазерный оригинальный, черный, ресурс 2500 страниц. Для МФУ Panasonic KX-MB1500</t>
  </si>
  <si>
    <t>Kyocera TK-435 картридж лазерный оригинальный черный, ресурс 15000 страниц. Для устройства копир Kyocera TASKalfa 180</t>
  </si>
  <si>
    <t>картридж HP С7115А (оригинал) HP № 15А чёрный картридж ресурс 2500 страниц. Для лазерных устройств HP Laserjet 1000</t>
  </si>
  <si>
    <t>Чип для картриджа Samsung MLT-D101S.</t>
  </si>
  <si>
    <t>Чип для картриджа Samsung MLT-D111S.</t>
  </si>
  <si>
    <t>Тонер-крартридж OKI C822, (44844627), Magenta, 7.3K.</t>
  </si>
  <si>
    <t>Тонер-картридж OKI C822, (44844626), Yellow,7.3K.</t>
  </si>
  <si>
    <t>Тонер-картридж OKI C822, (44844627), Cyan, 7.3K.</t>
  </si>
  <si>
    <t>Тонер-картридж OKI C822, (44844628), Black, 7K.</t>
  </si>
  <si>
    <t>Тонер Hewlett Packard Тонер Hawlett Packard LJ 1010/1015/1020/110/1200/1320/2100/2410/3015/3300MFP/4000/5000/5L/6L (1000g</t>
  </si>
  <si>
    <t>Тонер Hewlett Packard Тонер Hawlett Packard LJ 1020/1010/1022 (120g)</t>
  </si>
  <si>
    <t>картридж лазерный оригинальный, черный, ресурс 3000 страниц. Для МФУ Brother HL-5450DN</t>
  </si>
  <si>
    <t>MLT-D111S (оригинал)картридж лазерный оригинальный черный, 1000 страниц. Для МФУ Samsung Xpress M2070W</t>
  </si>
  <si>
    <t>MLT-D101S (оригинал)картридж лазерный оригинальный черный, 1500 страниц. Для МФУ Samsung SCX-3400</t>
  </si>
  <si>
    <t>Тонер Samsung Тонер Samsung ML-1710 (80g, Булат)</t>
  </si>
  <si>
    <t>Тонер Samsung ML2160/ML2165 (60g, Булат)</t>
  </si>
  <si>
    <t>Тонер Samsung Тонер Samsung SB06.2 (700g, Булат)</t>
  </si>
  <si>
    <t>Тонер Canon C-EXV 6 NPG- 15 (оригинал)Тонер черный, ресурс 6900 страниц  . Для устройства Canon NP 7161</t>
  </si>
  <si>
    <t>Canon NPG-11 № 1382A002/1382A003 картридж лазерный оригинальный черный, 5000 страниц. Для устройства копир Canon NP-6512</t>
  </si>
  <si>
    <t xml:space="preserve">ИБП APC Back-UPS 650VA/аналог </t>
  </si>
  <si>
    <t xml:space="preserve">аккумуляторная батарея для ИБП  </t>
  </si>
  <si>
    <t xml:space="preserve">альбом  </t>
  </si>
  <si>
    <t>картон цветной</t>
  </si>
  <si>
    <t>упак.</t>
  </si>
  <si>
    <t>тетрадь общая 48л</t>
  </si>
  <si>
    <t>тетрадь общая  12л</t>
  </si>
  <si>
    <t>фломастеры набор</t>
  </si>
  <si>
    <t>Корректор</t>
  </si>
  <si>
    <t>файлы</t>
  </si>
  <si>
    <t>Цветная бумага А4 - 2 сторонняя</t>
  </si>
  <si>
    <t xml:space="preserve">Цветная бумага </t>
  </si>
  <si>
    <t>карандаши  простые</t>
  </si>
  <si>
    <t>Картон белый</t>
  </si>
  <si>
    <t>карандаши восковые</t>
  </si>
  <si>
    <t xml:space="preserve">скотч2 сторонний </t>
  </si>
  <si>
    <t>кнопки</t>
  </si>
  <si>
    <t>степлер</t>
  </si>
  <si>
    <t>Ручки</t>
  </si>
  <si>
    <t>Набор ручек</t>
  </si>
  <si>
    <t>Папка "Корона"</t>
  </si>
  <si>
    <t xml:space="preserve">скотч </t>
  </si>
  <si>
    <t>клей-карандаш</t>
  </si>
  <si>
    <t>Кнопки декоративные</t>
  </si>
  <si>
    <t>Бумага офисная</t>
  </si>
  <si>
    <t>Код строки</t>
  </si>
  <si>
    <t>Код бюджетной классификации Российской Федерации</t>
  </si>
  <si>
    <t>Сумма</t>
  </si>
  <si>
    <t>раздела</t>
  </si>
  <si>
    <t>подраздела</t>
  </si>
  <si>
    <t>целевой статьи</t>
  </si>
  <si>
    <t>вида расходов</t>
  </si>
  <si>
    <t>код аналитического показателя*</t>
  </si>
  <si>
    <t>Расходы</t>
  </si>
  <si>
    <t>Оплата труда и начисления на выплаты по оплате труда</t>
  </si>
  <si>
    <t>Оплата труда гражданских служащих</t>
  </si>
  <si>
    <t>08</t>
  </si>
  <si>
    <t>01</t>
  </si>
  <si>
    <t>211.1</t>
  </si>
  <si>
    <t>Прочие выплаты</t>
  </si>
  <si>
    <t>112</t>
  </si>
  <si>
    <t>Командировки и служебные разъезды ( в части суточных расходов</t>
  </si>
  <si>
    <t>Проезд студентов, обучающихся по заочной форме обучения</t>
  </si>
  <si>
    <t>Командировки и служебные разъезды (в части оплаты транспортных расходов)</t>
  </si>
  <si>
    <t>Командировки и служебные разъезды (в части оплаты расходов проживания )</t>
  </si>
  <si>
    <t>Прочие работы и услуги</t>
  </si>
  <si>
    <t>Прочие текущие расходы</t>
  </si>
  <si>
    <t>611</t>
  </si>
  <si>
    <t>212.6</t>
  </si>
  <si>
    <t>Начисления на оплату труда</t>
  </si>
  <si>
    <t>Оплата отопления и технологических нужд</t>
  </si>
  <si>
    <t>Оплата потребления котельно - печного топлива</t>
  </si>
  <si>
    <t>223.2</t>
  </si>
  <si>
    <t>Оплата потребления электрической энергии</t>
  </si>
  <si>
    <t>Вывоз ЖБО</t>
  </si>
  <si>
    <t>Услуги по содержанию имущества</t>
  </si>
  <si>
    <t>Обеспечение функционирования имущества</t>
  </si>
  <si>
    <t xml:space="preserve">Текущий ремонт зданий и сооружений </t>
  </si>
  <si>
    <t>Капитальный ремонт зданий и сооружений</t>
  </si>
  <si>
    <t>225.4</t>
  </si>
  <si>
    <t>Прочие услуги</t>
  </si>
  <si>
    <t>Расходы на обязательное страхование гражданской ответственности владельцев транспортных средств</t>
  </si>
  <si>
    <t>226.2</t>
  </si>
  <si>
    <t>Прочие услуги не отнесенные к другим статьям</t>
  </si>
  <si>
    <t>226.3</t>
  </si>
  <si>
    <t>Социальное обеспечение</t>
  </si>
  <si>
    <t>Пособия по социальной помощи населению</t>
  </si>
  <si>
    <t>Прочие выплаты населению</t>
  </si>
  <si>
    <t>262.3</t>
  </si>
  <si>
    <t xml:space="preserve">Прочие расходы </t>
  </si>
  <si>
    <t>Прочие расходы (лицензирование)</t>
  </si>
  <si>
    <t>Поступления нефинансовых активов</t>
  </si>
  <si>
    <t>Увеличение стоимости основных фондов в части приобретения</t>
  </si>
  <si>
    <t>310.2</t>
  </si>
  <si>
    <t>Увеличение стоимости материальных запасов</t>
  </si>
  <si>
    <t>Медикаменты, перевязочные средства и прочие лечебные расходы</t>
  </si>
  <si>
    <t>340.1</t>
  </si>
  <si>
    <t>Приобретение продуктов питания</t>
  </si>
  <si>
    <t>340.2</t>
  </si>
  <si>
    <t>Оплата горюче - смазочных материалов</t>
  </si>
  <si>
    <t>340.3</t>
  </si>
  <si>
    <t>Итого по коду БК ( по коду раздела)</t>
  </si>
  <si>
    <r>
      <t>Руководитель учреждения(уполномоченное лицо)</t>
    </r>
    <r>
      <rPr>
        <u val="single"/>
        <sz val="11"/>
        <rFont val="Times New Roman"/>
        <family val="1"/>
      </rPr>
      <t xml:space="preserve">                                                                                      </t>
    </r>
  </si>
  <si>
    <t>Номер страницы</t>
  </si>
  <si>
    <t>(должность)</t>
  </si>
  <si>
    <t>(подпись)</t>
  </si>
  <si>
    <t>(расшифровка подписи)</t>
  </si>
  <si>
    <t>Всего страниц</t>
  </si>
  <si>
    <r>
      <t>Руководитель планово- финансовой службы</t>
    </r>
    <r>
      <rPr>
        <u val="single"/>
        <sz val="11"/>
        <rFont val="Times New Roman"/>
        <family val="1"/>
      </rPr>
      <t xml:space="preserve">                                                                                    </t>
    </r>
  </si>
  <si>
    <t>Исполнитель</t>
  </si>
  <si>
    <t>31-201</t>
  </si>
  <si>
    <t>(телефон)</t>
  </si>
  <si>
    <r>
      <t>"</t>
    </r>
    <r>
      <rPr>
        <u val="single"/>
        <sz val="11"/>
        <rFont val="Times New Roman"/>
        <family val="1"/>
      </rPr>
      <t xml:space="preserve">     </t>
    </r>
    <r>
      <rPr>
        <sz val="11"/>
        <rFont val="Times New Roman"/>
        <family val="1"/>
      </rPr>
      <t xml:space="preserve">" </t>
    </r>
    <r>
      <rPr>
        <u val="single"/>
        <sz val="11"/>
        <rFont val="Times New Roman"/>
        <family val="1"/>
      </rPr>
      <t xml:space="preserve">                              </t>
    </r>
    <r>
      <rPr>
        <sz val="11"/>
        <rFont val="Times New Roman"/>
        <family val="1"/>
      </rPr>
      <t>20</t>
    </r>
    <r>
      <rPr>
        <u val="single"/>
        <sz val="11"/>
        <rFont val="Times New Roman"/>
        <family val="1"/>
      </rPr>
      <t xml:space="preserve">     </t>
    </r>
    <r>
      <rPr>
        <sz val="11"/>
        <rFont val="Times New Roman"/>
        <family val="1"/>
      </rPr>
      <t>г.</t>
    </r>
  </si>
  <si>
    <t>*Код аналитического показателя указывается в случае, если порядком составления, ведения и утверждения бюджетных смет, утвержденным главным распорядителем бюджетных средств, указанный код предусмотрен для дополнительной детализации расходов бюджета.</t>
  </si>
  <si>
    <t>О.В.Платонова</t>
  </si>
  <si>
    <t>III. Показатели по поступлениям и выплатам учреждения</t>
  </si>
  <si>
    <t>Код по бюджетной классификации операции сектора государственного управления</t>
  </si>
  <si>
    <t>в том числе</t>
  </si>
  <si>
    <t>I квартал</t>
  </si>
  <si>
    <t>II квартал</t>
  </si>
  <si>
    <t>III квартал</t>
  </si>
  <si>
    <t>IV квартал</t>
  </si>
  <si>
    <t>Планируемый остаток средств на начало планируемого года</t>
  </si>
  <si>
    <t>Х</t>
  </si>
  <si>
    <t>Поступления, всего:</t>
  </si>
  <si>
    <t>Субсидии на выполнение муниципального задания</t>
  </si>
  <si>
    <t>Бюджетные инвестиции</t>
  </si>
  <si>
    <t>Субсидии на иные цели</t>
  </si>
  <si>
    <t>Поступления от оказания муниципальным бюджетным учреждением услуг (выполнения работ), предоставление которых для физических и юридических лиц осуществляется на платной основе, всего</t>
  </si>
  <si>
    <t>Ламинирование, ксерокопирование</t>
  </si>
  <si>
    <t>Услуга N 2</t>
  </si>
  <si>
    <t>Поступления от иной приносящей доход деятельности, всего:</t>
  </si>
  <si>
    <t>Поступления от реализации ценных бумаг</t>
  </si>
  <si>
    <t xml:space="preserve">   </t>
  </si>
  <si>
    <t>Планируемый остаток средств на конец планируемого года</t>
  </si>
  <si>
    <t>Выплаты, всего:</t>
  </si>
  <si>
    <t>Оплата труда и начисления на выплаты по оплате труда, всего</t>
  </si>
  <si>
    <t>Оплата работ, услуг, всего</t>
  </si>
  <si>
    <t>Социальное обеспечение, всего</t>
  </si>
  <si>
    <t>Прочие расходы</t>
  </si>
  <si>
    <t>Поступление нефинансовых активов, всего</t>
  </si>
  <si>
    <t>Справочно:</t>
  </si>
  <si>
    <t>Объем публичных обязательств, всего</t>
  </si>
  <si>
    <t>Руководитель муниципального</t>
  </si>
  <si>
    <r>
      <t xml:space="preserve">                           бюджетного учреждения  (уполномоченное лицо)                     _____________      </t>
    </r>
    <r>
      <rPr>
        <u val="single"/>
        <sz val="12"/>
        <rFont val="Times New Roman"/>
        <family val="1"/>
      </rPr>
      <t xml:space="preserve">Платонова О.В.                 </t>
    </r>
    <r>
      <rPr>
        <sz val="12"/>
        <rFont val="Times New Roman"/>
        <family val="1"/>
      </rPr>
      <t xml:space="preserve"> </t>
    </r>
  </si>
  <si>
    <t xml:space="preserve">             </t>
  </si>
  <si>
    <t xml:space="preserve">                              (подпись)           (расшифровка подписи)</t>
  </si>
  <si>
    <t xml:space="preserve">Главный бухгалтер муниципального </t>
  </si>
  <si>
    <t xml:space="preserve">                                           (подпись)           (расшифровка подписи)</t>
  </si>
  <si>
    <t xml:space="preserve">Транспортные услуги </t>
  </si>
  <si>
    <t>Вид расхода</t>
  </si>
  <si>
    <t>Увеличение стоимости оборотных запасов (материалов)</t>
  </si>
  <si>
    <t>ИТОГО ПО КОСГУ 310</t>
  </si>
  <si>
    <t>Увеличение стоимости основных фондов в части приобретения (на иные цели)</t>
  </si>
  <si>
    <t>Муниципального  учреждения</t>
  </si>
  <si>
    <t>2</t>
  </si>
  <si>
    <t>3</t>
  </si>
  <si>
    <t>4</t>
  </si>
  <si>
    <t>5</t>
  </si>
  <si>
    <t>6</t>
  </si>
  <si>
    <t>7</t>
  </si>
  <si>
    <t>8</t>
  </si>
  <si>
    <t>9</t>
  </si>
  <si>
    <t>10</t>
  </si>
  <si>
    <t>11</t>
  </si>
  <si>
    <t>12</t>
  </si>
  <si>
    <t>13</t>
  </si>
  <si>
    <t>14</t>
  </si>
  <si>
    <t>15</t>
  </si>
  <si>
    <t>16</t>
  </si>
  <si>
    <t>17</t>
  </si>
  <si>
    <t>18</t>
  </si>
  <si>
    <t>1.1</t>
  </si>
  <si>
    <t>1.2</t>
  </si>
  <si>
    <t>1.3</t>
  </si>
  <si>
    <t>1.4</t>
  </si>
  <si>
    <t>2.1</t>
  </si>
  <si>
    <t>3.1</t>
  </si>
  <si>
    <t>3.2</t>
  </si>
  <si>
    <t>3.3</t>
  </si>
  <si>
    <t>3.4</t>
  </si>
  <si>
    <t>Выплаты по социальной помощи населению в денежной форме</t>
  </si>
  <si>
    <t xml:space="preserve"> Увеличение стоимости неисключительных прав на результаты интеллектуальной деятельности с определенным сроком полезного использования</t>
  </si>
  <si>
    <t>АНАЛИЗ ПЛАНА ФИНАНСОВО-ХОЗЯЙСТВЕННОЙ ДЕЯТЕЛЬНОСТИ</t>
  </si>
  <si>
    <t>Итого по КОСГУ 340</t>
  </si>
  <si>
    <r>
      <t xml:space="preserve">                   бюджетного учреждения                                                                     ____________           _</t>
    </r>
    <r>
      <rPr>
        <u val="single"/>
        <sz val="12"/>
        <rFont val="Times New Roman"/>
        <family val="1"/>
      </rPr>
      <t>Макарова О.Н.</t>
    </r>
    <r>
      <rPr>
        <sz val="12"/>
        <rFont val="Times New Roman"/>
        <family val="1"/>
      </rPr>
      <t>__</t>
    </r>
  </si>
  <si>
    <t>на 01.01.2019</t>
  </si>
  <si>
    <t xml:space="preserve">Заместитель директора </t>
  </si>
  <si>
    <t>Третьякова Е.С.</t>
  </si>
  <si>
    <t>Сысоева Л.Н.</t>
  </si>
  <si>
    <t>Чиринда- Тура-Красноярск-Сочи-Красноярск-Тура- Чиринда</t>
  </si>
  <si>
    <t>Юкта-Тура-Красноярск-Сочи-Красноярск-Тура-Юкта</t>
  </si>
  <si>
    <t>Конева И.П.</t>
  </si>
  <si>
    <t>Ессей-Тура-Красноярск-Симферопль-Красноярск-Тура- Ессей</t>
  </si>
  <si>
    <t>Кислокан-Тура-Красноярск-Симферопль-Красноярск-Тура-Кислокан</t>
  </si>
  <si>
    <t>Егорова А.Г.</t>
  </si>
  <si>
    <t>Бумага туалетная</t>
  </si>
  <si>
    <t>Полотенце бумажные</t>
  </si>
  <si>
    <t>кор.</t>
  </si>
  <si>
    <t>Всероссийская акция "Библионочь- 2020"</t>
  </si>
  <si>
    <t>Литературная акция           "Мы о войне стихами говорим"</t>
  </si>
  <si>
    <t>Литературно-творческий праздник "Большой праздник книги"</t>
  </si>
  <si>
    <t>Ежедневники</t>
  </si>
  <si>
    <t>Библиоовация                    "Лучший читатель года"</t>
  </si>
  <si>
    <t>Интернет  ЦБ</t>
  </si>
  <si>
    <t xml:space="preserve"> Юкта-Тура (методическая помощь)</t>
  </si>
  <si>
    <t>Ессей-Тура (методическая помощь)</t>
  </si>
  <si>
    <t>Учами-Тура (методическая помощь)</t>
  </si>
  <si>
    <t>Эконда-Тура (методическая помощь)</t>
  </si>
  <si>
    <t>Чиринда-Тура (методическая помощь)</t>
  </si>
  <si>
    <t>Станок для подшива документов</t>
  </si>
  <si>
    <t>ролл шторы</t>
  </si>
  <si>
    <t>шкаф для формуляров</t>
  </si>
  <si>
    <t>Экспертиза для модельной библиотеки</t>
  </si>
  <si>
    <t>Каталог библиотечный на 24 ячейки</t>
  </si>
  <si>
    <t>Шкаф для журналов</t>
  </si>
  <si>
    <t>стул читательский</t>
  </si>
  <si>
    <t>шкаф для журналов</t>
  </si>
  <si>
    <t>стул офисный</t>
  </si>
  <si>
    <t>каталожный шкаф</t>
  </si>
  <si>
    <t>Телевизор</t>
  </si>
  <si>
    <t>Повышение 5,3</t>
  </si>
  <si>
    <t>Завоз воды Тутончаны, Учами, Эконда, Юкта</t>
  </si>
  <si>
    <t>(13000+18000+8500)*2</t>
  </si>
  <si>
    <t>(13000+9100+18000+12600)*2</t>
  </si>
  <si>
    <t>(4800+13000+18000)*2</t>
  </si>
  <si>
    <t>(10000+13000)*2</t>
  </si>
  <si>
    <t>(13000+13000)*2</t>
  </si>
  <si>
    <t>(13000+18000)*2+((13000+18000)*2</t>
  </si>
  <si>
    <t>(9500+13000+18000)*2+((9500+13000+18000)*1)*1</t>
  </si>
  <si>
    <t>(13000+18000)*2+((13000+18000)*2)*2</t>
  </si>
  <si>
    <t>(13000+18000)*2+((9100+12600)*2)*2</t>
  </si>
  <si>
    <t>(16700)*2*2</t>
  </si>
  <si>
    <t>КОСГУ 226 Прочие несоциальные выплаты персоналу в денежной форме</t>
  </si>
  <si>
    <t>(26000+32000)</t>
  </si>
  <si>
    <t xml:space="preserve">Выплаты стимулирующего характера за 1 месяц </t>
  </si>
  <si>
    <t>Библиотекарь 1 категории ДБ</t>
  </si>
  <si>
    <t>молодым специалистам</t>
  </si>
  <si>
    <t>Кассовый аппарат с программным продуктом</t>
  </si>
  <si>
    <t>Выслуга   лет</t>
  </si>
  <si>
    <t>Промывка и оприсовка системы отопления МБУК "ЭЦБС"(Ессей, Эконда, Чиринда, Тутончаны)</t>
  </si>
  <si>
    <t xml:space="preserve">Проведение измерений и испытаний электрооборудования, раз в три года </t>
  </si>
  <si>
    <t xml:space="preserve">Календарь к юбилейным библиотечным датам. </t>
  </si>
  <si>
    <t>Компьютер процессор ntel i3/RAM4096Mb/HDD500Gd/DVD+/-RW/корпус InWin ATX450/key&amp;mouse</t>
  </si>
  <si>
    <t xml:space="preserve">жалюзи для п Чиринда </t>
  </si>
  <si>
    <t>2020 год</t>
  </si>
  <si>
    <t xml:space="preserve">Доступ к базе данных "Мобильная библиотека" </t>
  </si>
  <si>
    <t>Офиснае кресло Элегия сетка черная хром</t>
  </si>
  <si>
    <t>(13000+2000)*2</t>
  </si>
  <si>
    <t>Обслуживание теплосчетчиков 12*1500</t>
  </si>
  <si>
    <t>Директор                                                                                                                            О.В.Платонова</t>
  </si>
  <si>
    <t xml:space="preserve">Свыше 1150 тыс.руб </t>
  </si>
  <si>
    <t xml:space="preserve">регрессия Директора </t>
  </si>
  <si>
    <t>Взносы 8,2%</t>
  </si>
  <si>
    <t>до 1292,0     22%</t>
  </si>
  <si>
    <t>свыше 1292,0  10%</t>
  </si>
  <si>
    <t>Камера для видео наблюдения внешняя (замена оборудования)</t>
  </si>
  <si>
    <t>стол читательский двухместный (регистратор) (ДБ)</t>
  </si>
  <si>
    <t xml:space="preserve">стул читательский (ДБ) </t>
  </si>
  <si>
    <t xml:space="preserve">Оплата за НТВ+ "Базовый+Детский"  (Ессей,Нидым,Тутончаны, Кислокан,Чиринда) на 12 месяцев </t>
  </si>
  <si>
    <t xml:space="preserve">Увеличение стоимости приобретения материальных запасов </t>
  </si>
  <si>
    <t xml:space="preserve">Местная телефонная связь безлимитная (8 поселков,ЦБ,ДБ) </t>
  </si>
  <si>
    <t xml:space="preserve">Повышение квалификации </t>
  </si>
  <si>
    <t xml:space="preserve">Утилизация ОС </t>
  </si>
  <si>
    <t xml:space="preserve">Проведение экспертизы технических средст </t>
  </si>
  <si>
    <t>на 2020 год</t>
  </si>
  <si>
    <t>Утверждено с учетом изменений по состоянию на 01.10.2019</t>
  </si>
  <si>
    <t>Исполнено на 01.10.2019</t>
  </si>
  <si>
    <t>Ожидаемое исполнение н 31.12.2019</t>
  </si>
  <si>
    <t>ООО "Ростелеком" информационное письмо ростелекома о повышении тарифов на 2020 год  среднегодовой на 10 %</t>
  </si>
  <si>
    <t>Интернет ( ДБ + поселки) Во исполнение Пункта 2 решений заседания Правительства Российской Федерации от 09.11.2016 (протокол от 09.11.2016) .  Февральское обращение к Федеральному Собранию Президента России В.В. Путина «Организовать повсеместный доступ к высокоскоростному Интернету»</t>
  </si>
  <si>
    <t>Оплата за Триколор (ДБ- 2, ЦБ-2, Учами, Юкта )</t>
  </si>
  <si>
    <t>Вывоз ТБО</t>
  </si>
  <si>
    <t>Услуги прачечной (шторы, жалюзи,дорожки )</t>
  </si>
  <si>
    <t>Оформление гарантированной подписки на периодические и подписные издания, для ЦБ-220,0 , ДБ - 130,0 село -400,0 и сельских библиотек   (Райсовет добавили по письму 170,0 т.р.)</t>
  </si>
  <si>
    <t>Компликтование библиотечного фонда (обеспечение участия сельских библиотек ежегодная потребность : 7,7*250 названий *500 руб (ср.стоимость книги) * 10 библиотек (Райсовет добавили по письму 100,0 т.р.))</t>
  </si>
  <si>
    <t>Канцелярские товары</t>
  </si>
  <si>
    <t>в 1 месяц</t>
  </si>
  <si>
    <t xml:space="preserve">Расчет замещения на период отпуска библиотекаря сельской библиотеки </t>
  </si>
  <si>
    <t>на 52 дня отпуска</t>
  </si>
  <si>
    <t>МРОТ на 0,5 ст.</t>
  </si>
  <si>
    <t>в соотв. с МРОТ на 52д</t>
  </si>
  <si>
    <t>доплата до МРОТ</t>
  </si>
  <si>
    <t>штатн. едениц</t>
  </si>
  <si>
    <t>Замещение на период отпуска директора</t>
  </si>
  <si>
    <t>Начисления на оплату труда 213 (замещение)</t>
  </si>
  <si>
    <t xml:space="preserve">Итого начисления на оплату труда 213 </t>
  </si>
  <si>
    <t>10 мес.</t>
  </si>
  <si>
    <t>Климова Н.М.</t>
  </si>
  <si>
    <t>Экономист по БУ и АХД</t>
  </si>
  <si>
    <t xml:space="preserve">        Экономист по БУ и АХД                                                                                                      Климова Н.М.</t>
  </si>
  <si>
    <t>Исполнитель                           ____________   Климова Н.М.</t>
  </si>
  <si>
    <t>тел.31-201</t>
  </si>
  <si>
    <t>Приложение</t>
  </si>
  <si>
    <t>Утверждаю</t>
  </si>
  <si>
    <t>(наименование должности уполномоченного лица)</t>
  </si>
  <si>
    <t>(наименование органа - учредителя (учреждения)</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</si>
  <si>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</si>
  <si>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</si>
  <si>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</si>
  <si>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</si>
  <si>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</si>
  <si>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</si>
  <si>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</si>
  <si>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</si>
  <si>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</si>
  <si>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</si>
  <si>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</si>
  <si>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</si>
  <si>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</si>
  <si>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</si>
  <si>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</si>
  <si>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</si>
  <si>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</si>
  <si>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</si>
  <si>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</si>
  <si>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</si>
  <si>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</si>
  <si>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</si>
  <si>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</si>
  <si>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</si>
  <si>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</si>
  <si>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за пределами планового периода</t>
  </si>
  <si>
    <t>текущий финансовый год</t>
  </si>
  <si>
    <t>первый год планового периода</t>
  </si>
  <si>
    <t>второй год планового периода</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</si>
  <si>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</si>
  <si>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</si>
  <si>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</si>
  <si>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</si>
  <si>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</si>
  <si>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</si>
  <si>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</si>
  <si>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</si>
  <si>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</si>
  <si>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</si>
  <si>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</si>
  <si>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</si>
  <si>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</si>
  <si>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</si>
  <si>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</si>
  <si>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</si>
  <si>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</si>
  <si>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</si>
  <si>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</si>
  <si>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</si>
  <si>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</si>
  <si>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</si>
  <si>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</si>
  <si>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</si>
  <si>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</si>
  <si>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</si>
  <si>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</si>
  <si>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</si>
  <si>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</si>
  <si>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</si>
  <si>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</si>
  <si>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</si>
  <si>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</si>
  <si>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</si>
  <si>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</si>
  <si>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</si>
  <si>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</si>
  <si>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</si>
  <si>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</si>
  <si>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</si>
  <si>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</si>
  <si>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</si>
  <si>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</si>
  <si>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</si>
  <si>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</si>
  <si>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</si>
  <si>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</si>
  <si>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</si>
  <si>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</si>
  <si>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</si>
  <si>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</si>
  <si>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</si>
  <si>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</si>
  <si>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</si>
  <si>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</si>
  <si>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</si>
  <si>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</si>
  <si>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</si>
  <si>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</si>
  <si>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</si>
  <si>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</si>
  <si>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</si>
  <si>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</si>
  <si>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</si>
  <si>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</si>
  <si>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</si>
  <si>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</si>
  <si>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</si>
  <si>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</si>
  <si>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</si>
  <si>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</si>
  <si>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</si>
  <si>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</si>
  <si>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</si>
  <si>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</si>
  <si>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</si>
  <si>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</si>
  <si>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</si>
  <si>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</si>
  <si>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</si>
  <si>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</si>
  <si>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</si>
  <si>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</si>
  <si>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</si>
  <si>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</si>
  <si>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</si>
  <si>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</si>
  <si>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</si>
  <si>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</si>
  <si>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</si>
  <si>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</si>
  <si>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</si>
  <si>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</si>
  <si>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</si>
  <si>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</si>
  <si>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</si>
  <si>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</si>
  <si>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</si>
  <si>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</si>
  <si>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</si>
  <si>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</si>
  <si>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</si>
  <si>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</si>
  <si>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</si>
  <si>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</si>
  <si>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</si>
  <si>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</si>
  <si>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</si>
  <si>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</si>
  <si>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</si>
  <si>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</si>
  <si>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</si>
  <si>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</si>
  <si>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</si>
  <si>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</si>
  <si>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</si>
  <si>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</si>
  <si>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</si>
  <si>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</si>
  <si>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</si>
  <si>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</si>
  <si>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</si>
  <si>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</si>
  <si>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</si>
  <si>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</si>
  <si>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</si>
  <si>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</si>
  <si>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</si>
  <si>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</si>
  <si>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</si>
  <si>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</si>
  <si>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</si>
  <si>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</si>
  <si>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</si>
  <si>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</si>
  <si>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</si>
  <si>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</si>
  <si>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</si>
  <si>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</si>
  <si>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</si>
  <si>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</si>
  <si>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</si>
  <si>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</si>
  <si>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</si>
  <si>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</si>
  <si>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</si>
  <si>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</si>
  <si>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</si>
  <si>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</si>
  <si>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</si>
  <si>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</si>
  <si>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</si>
  <si>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</si>
  <si>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</si>
  <si>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</si>
  <si>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</si>
  <si>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</si>
  <si>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</si>
  <si>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</si>
  <si>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</si>
  <si>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</si>
  <si>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</si>
  <si>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</si>
  <si>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</si>
  <si>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</si>
  <si>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</si>
  <si>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</si>
  <si>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</si>
  <si>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</si>
  <si>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</si>
  <si>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</si>
  <si>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</si>
  <si>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</si>
  <si>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</si>
  <si>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</si>
  <si>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</si>
  <si>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</si>
  <si>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</si>
  <si>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</si>
  <si>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</si>
  <si>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</si>
  <si>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</si>
  <si>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</si>
  <si>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</si>
  <si>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</si>
  <si>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</si>
  <si>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</si>
  <si>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</si>
  <si>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</si>
  <si>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</si>
  <si>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</si>
  <si>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</si>
  <si>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</si>
  <si>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</si>
  <si>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</si>
  <si>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</si>
  <si>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</si>
  <si>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</si>
  <si>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</si>
  <si>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</si>
  <si>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</si>
  <si>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</si>
  <si>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</si>
  <si>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</si>
  <si>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</si>
  <si>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</si>
  <si>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</si>
  <si>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</si>
  <si>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</si>
  <si>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</si>
  <si>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</si>
  <si>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</si>
  <si>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(фамилия, инициалы)</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</si>
  <si>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</si>
  <si>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</si>
  <si>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</si>
  <si>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</si>
  <si>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</si>
  <si>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</si>
  <si>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</si>
  <si>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</si>
  <si>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</si>
  <si>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Требованиям к составлению и утверждению плана финансово-хозяйственной деятельности муниципального бюджетного учреждения, в отношении которых Управления культуры  Администрации Эвенкийского муниципального района 
осуществляет функции и полномочия учредителя,  утвержденным приказом Управления культуры от 23.12.2019 № 143</t>
  </si>
  <si>
    <t>Управление культуры Администрации Эвенкийского муниципального района Красноярского края</t>
  </si>
  <si>
    <t>Муниципальное бюджетное учреждение культуры "Эвенкийская централизованная библиотечная система" Эвенкийского муниципального района Красноярского края</t>
  </si>
  <si>
    <t xml:space="preserve">Директор </t>
  </si>
  <si>
    <t>20</t>
  </si>
  <si>
    <t>8801009433</t>
  </si>
  <si>
    <t>880101001</t>
  </si>
  <si>
    <t>21</t>
  </si>
  <si>
    <t>22</t>
  </si>
  <si>
    <t>Директор Муниципальное бюджетное учреждение культуры "Эвенкийская централизованная библиотечная система" Эвенкийского муниципального района Красноярского края</t>
  </si>
  <si>
    <t>Руководитель Управления культуры Администрации Эвенкийского            муниципального района                     Красноярского края</t>
  </si>
  <si>
    <t>Подполенок М. В.</t>
  </si>
  <si>
    <t>"____" ________ 2020 год</t>
  </si>
  <si>
    <t>"____" _________ 2020 год</t>
  </si>
  <si>
    <t>Доходы от оказания платных услуг (работ), компенсаций затрат</t>
  </si>
  <si>
    <t>1230</t>
  </si>
  <si>
    <t>6. Расчет (обоснование) расходов на закупку товаров, работ, услуг</t>
  </si>
  <si>
    <t>Код видов расходов</t>
  </si>
  <si>
    <t>Источник финансового обеспечения</t>
  </si>
  <si>
    <t>6.1. Расчет (обоснование) расходов на оплату услуг связи</t>
  </si>
  <si>
    <t>Количество номеров</t>
  </si>
  <si>
    <t>Количество платежей 
в год</t>
  </si>
  <si>
    <t>Стоимость
за единицу, руб.</t>
  </si>
  <si>
    <t>Сумма, руб. 
(гр. 3 x гр. 4 x
гр. 5)</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</si>
  <si>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</si>
  <si>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</si>
  <si>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</si>
  <si>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</si>
  <si>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</si>
  <si>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</si>
  <si>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</si>
  <si>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</si>
  <si>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</si>
  <si>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</si>
  <si>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</si>
  <si>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</si>
  <si>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</si>
  <si>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</si>
  <si>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</si>
  <si>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</si>
  <si>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</si>
  <si>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6.6. Расчет (обоснование) расходов на оплату прочих работ, услуг</t>
  </si>
  <si>
    <t>Количество
договоров</t>
  </si>
  <si>
    <t>Стоимость
услуги, руб.</t>
  </si>
  <si>
    <t>6.7. Расчет (обоснование) расходов на приобретение основных средств, материальных запасов</t>
  </si>
  <si>
    <t>Средняя стоимость, руб.</t>
  </si>
  <si>
    <t>Сумма, руб. 
(гр. 2 x гр. 3)</t>
  </si>
  <si>
    <t>библиотечная мебель</t>
  </si>
  <si>
    <t xml:space="preserve">Призы к мероприятиям </t>
  </si>
  <si>
    <t>Увеличение стоимости основных фондов в части приобретения (от оказания платных услуг (работ))</t>
  </si>
  <si>
    <t>0000000000</t>
  </si>
  <si>
    <t>Увеличение стоимости прочих материальных запасов однократного применения (от оказания платных услуг (работ))</t>
  </si>
  <si>
    <t>162</t>
  </si>
  <si>
    <t>211</t>
  </si>
  <si>
    <t>212</t>
  </si>
  <si>
    <t>214</t>
  </si>
  <si>
    <t>222</t>
  </si>
  <si>
    <t>226</t>
  </si>
  <si>
    <t>ЗА СЧЕТ ПРЕДПРИНИМАТЕЛЬСКОЙ ДЕЯТЕЛЬНОСТИ</t>
  </si>
  <si>
    <t>СУБСИДИЯ НА ИНЫЕ ЦЕЛИ</t>
  </si>
  <si>
    <t xml:space="preserve">субсидии на финансовое обеспечение выполнения государственного (муниципального) задания </t>
  </si>
  <si>
    <t>января</t>
  </si>
  <si>
    <t>501</t>
  </si>
  <si>
    <t>возмещение комунальных услуг</t>
  </si>
  <si>
    <t>?</t>
  </si>
  <si>
    <t>121</t>
  </si>
  <si>
    <t>возмещение комунальных расходов</t>
  </si>
  <si>
    <t>Ведущий специалист по кадрам</t>
  </si>
  <si>
    <t>Ведущий методист МБО</t>
  </si>
  <si>
    <t>Библиотекарь 1 категории ОКиО</t>
  </si>
  <si>
    <t>Заведующий сектором краеведческой информации ОО</t>
  </si>
  <si>
    <t>Библиотекарь 1 категории ОО</t>
  </si>
  <si>
    <t>Библиограф высшей категории МБО</t>
  </si>
  <si>
    <t>Библиограф 1 категории МБО</t>
  </si>
  <si>
    <t>Таблица 1</t>
  </si>
  <si>
    <t>Показатели финансового состояния учреждения (подразделения)</t>
  </si>
  <si>
    <t>на  «01» января 2020 г.</t>
  </si>
  <si>
    <t>(последнюю отчетную дату)</t>
  </si>
  <si>
    <t>N
п/п</t>
  </si>
  <si>
    <t>Сумма, тыс. руб.</t>
  </si>
  <si>
    <t>Нефинансовые активы, всего:</t>
  </si>
  <si>
    <t>из них:
недвижимое имущество, всего:</t>
  </si>
  <si>
    <t>1.1.1.</t>
  </si>
  <si>
    <t>в том числе:
остаточная стоимость</t>
  </si>
  <si>
    <t>1.2.</t>
  </si>
  <si>
    <t>особо ценное имущество, всего:</t>
  </si>
  <si>
    <t>1.2.1.</t>
  </si>
  <si>
    <t>Финансовые активы, всего:</t>
  </si>
  <si>
    <t>из них:
денежные средства учреждения, всего:</t>
  </si>
  <si>
    <t>2.1.1.</t>
  </si>
  <si>
    <t>в том числе:
денежные средства учреждения на счетах</t>
  </si>
  <si>
    <t>20196Щ57680</t>
  </si>
  <si>
    <t>2.1.2.</t>
  </si>
  <si>
    <t>денежные средства учреждения, размещенные на депозиты в кредитной организации</t>
  </si>
  <si>
    <t>2.2.</t>
  </si>
  <si>
    <t>иные финансовые инструменты</t>
  </si>
  <si>
    <t>2.3.</t>
  </si>
  <si>
    <t>дебиторская задолженность по доходам</t>
  </si>
  <si>
    <t>2.4.</t>
  </si>
  <si>
    <t>дебиторская задолженность по расходам</t>
  </si>
  <si>
    <t>Обязательства, всего:</t>
  </si>
  <si>
    <t>из них:
долговые обязательства</t>
  </si>
  <si>
    <t>3.2.</t>
  </si>
  <si>
    <t>кредиторская задолженность:</t>
  </si>
  <si>
    <t>3.2.1.</t>
  </si>
  <si>
    <t>в том числе:
просроченная кредиторская задолженность</t>
  </si>
  <si>
    <t>ТЕКСТОВАЯ (ОПИСАТЕЛЬНАЯ) ЧАСТЬ</t>
  </si>
  <si>
    <t>К ПФХД</t>
  </si>
  <si>
    <t>на 1</t>
  </si>
  <si>
    <t xml:space="preserve">января </t>
  </si>
  <si>
    <t>г.</t>
  </si>
  <si>
    <t>01.01.2020</t>
  </si>
  <si>
    <t>по ОКПО</t>
  </si>
  <si>
    <t>Обособленное подразделение</t>
  </si>
  <si>
    <t>Учредитель</t>
  </si>
  <si>
    <t>по ОКТМО</t>
  </si>
  <si>
    <t>Наименование органа,</t>
  </si>
  <si>
    <t>02196384</t>
  </si>
  <si>
    <t>осуществляющего</t>
  </si>
  <si>
    <t>полномочия учредителя</t>
  </si>
  <si>
    <t>Глава по БК</t>
  </si>
  <si>
    <t>506</t>
  </si>
  <si>
    <t>Организационно-правовая форма-учреждение,основанное на праве оперативного управления.</t>
  </si>
  <si>
    <t>Учреждение является некоммерческой организацией,осуществляющая культурно - просветительную работу, направленную на организацию содержательного досуга населения, проведения культурно - массовых мероприятийи поддержку самодеятельного творчества. Финансирование учреждения осуществляется из следующих источников: 1. Бюджетные средства, направляемые учредителем; 2. доходы от оказания платных услуг,предусмотренных Уставом;3. безвозмездные пожертвования от отечественных и иностранных юридических и физических лиц, международных организаций;4. Иные поступления, разрешенные Законодательством.</t>
  </si>
  <si>
    <t>Учреждение вправе заниматься предпринимательской деятельностью, не противоречащей законодательству Российской Федерации,если это служит достижению целей,для которых создано учреждение.При этом доходы,полученные от такой деятельности, направляются учреждением на уставные цели.</t>
  </si>
  <si>
    <t>Учредителем Учреждения является Администрация Эвенкийского муниципального района в лице Управление культуры Администрации Эвенкийского муниципального района Красноярского края</t>
  </si>
  <si>
    <t>Учреждение является юридическим лицом с момента государственной регистрации и имеет самостоятельный баланс,расчетный и иные счета в банках,печать со своим наименованием,а также соответствующие печати,штампы и бланки.</t>
  </si>
  <si>
    <t>Руководитель</t>
  </si>
  <si>
    <t>Руководитель планово-</t>
  </si>
  <si>
    <t>экономической службы</t>
  </si>
  <si>
    <t>Главный</t>
  </si>
  <si>
    <t>бухгалтер</t>
  </si>
  <si>
    <t>Централизованная бухгалтерия</t>
  </si>
  <si>
    <t>ОГРН</t>
  </si>
  <si>
    <t>8801010781</t>
  </si>
  <si>
    <t>МКУ " Межведомственная бухгалтерия"ЭМР</t>
  </si>
  <si>
    <t>(наименование,  местонахождение)</t>
  </si>
  <si>
    <t>(уполномоченное лицо)</t>
  </si>
  <si>
    <t>(телефон, e-mail)</t>
  </si>
  <si>
    <t>«</t>
  </si>
  <si>
    <t>»</t>
  </si>
  <si>
    <t>04650402</t>
  </si>
  <si>
    <t>57323390</t>
  </si>
  <si>
    <t>Местонахождение учреждения : Россия,Красноярский край, Эвенкийский муниципальный район, Сельское поселение поселок Тура, Тура п, 50 лет Октября ул, дом № 35</t>
  </si>
  <si>
    <t>Почтовый адрес: 648000, Красноярский край, Эвенкийский муниципальный район, Сельское поселение поселок Тура, Тура п, 50 лет Октября ул, дом № 35</t>
  </si>
  <si>
    <t>Цели деятельности учреждения (подразделения):</t>
  </si>
  <si>
    <t>Виды деятельности учреждения (подразделения):</t>
  </si>
  <si>
    <t>8) осуществление киновидеопоказа, демонстрации аудиозаписей на любых видах носителей информации;             
9) создание, хранение, использование в работе электронных баз данных, киновидеофонда, фондов  аудиозаписей, фондов документов на различных носителях;             
ремонт, реставрация и утилизация в установленном порядке аудиовизуальных носителей;             
организация культурно-досуговых мероприятий для туристских групп;             
участие в подготовке и повышении квалификации специалистов учреждений культуры, проведение семинаров, совещаний, мастер-классов, научно-практических конференций, заседаний методических советов, организация работы студий по направлениям работы Учреждения;             
прокат звуко-видеотехники, культурного инвентаря;             
производство в установленном порядке киновидеозаписи, аудиозаписи;             
выполнение работ по ремонту и наладке аудиовизуальной и иной аппаратуры, оказание транспортных, рекламных, информационных, консультативных, посреднических услуг предприятиям, организациям и гражданам;             
издание книг, брошюр, организация выпуска периодических,  продолжающихся и электронных изданий, создание и актуализация сайтов, размещение в сети Интернет информации по вопросам народной культуры, любительского искусства, сохранения и развития народных художественных промыслов и ремёсел, патриотического воспитания;             
планирование, разработка и реализация рекламного обеспечения культурно-досуговых мероприятий;             
осуществление иных видов деятельности, не противоречащих действующему законодательству и направленных на выполнение цели создания учреждения.</t>
  </si>
  <si>
    <t xml:space="preserve"> организации досуга и приобщения жителей муниципального образования к творчеству, культурному развитию и самообразованию, любительскому искусству, создания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и ремёсел.</t>
  </si>
  <si>
    <t xml:space="preserve">1) мониторинг деятельности, сбор и обобщение государственных статистических данных о деятельности культурно-досуговых учреждений городских и сельских поселений, входящих в состав муниципального района,  а также учреждений, осуществляющих киновидеопоказ в муниципальном районе,  подготовка аналитико-прогностических, концептуальных документов, методических рекомендаций, предложений по совершенствованию работы муниципальных учреждений культуры, участие в разработке районных муниципальных целевых программ и проектов в сфере традиционной народной культуры, любительского искусства, сохранения и развития народных художественных промыслов и ремёсел, патриотического воспитания;             
2) внедрение в практику работы муниципальных учреждений культуры  городских и сельских поселений, входящих в состав муниципального района,  актуальных форм и методов работы, разработка методик, типовых  документов (положений, уставов), сценарных материалов в сфере народного творчества, культурно-досуговой деятельности, сохранения и развития народных художественных промыслов и ремёсел, патриотического воспитания;             
3) создание и организация работы творческих коллективов, любительских объединений, клубов по интересам, студий, кружков и т.п.;             
4) организация и проведение культурных мероприятий (фестивалей, кинофестивалей, форумов, творческих встреч, концертов, спектаклей, представлений, праздников и иных мероприятий);              
5) организация и проведение выставок.             
6) организация и проведение фольклорных экспедиций;             
7) организация участия творческих коллективов и исполнителей, творческой и научной интеллигенции, носителей народных традиций, сотрудников культурно-досуговых учреждений сельских поселений, входящих в состав муниципального района, в международных, российских, межрегиональных, областных, районных мероприятиях (фестивалях, кинофестивалях, выставках, конкурсах, концертах, конференциях, семинарах, совещаниях, культурных акциях);           </t>
  </si>
  <si>
    <t xml:space="preserve"> Перечень услуг (работ), относящихся в соответствии с уставом (положением подразделения) к основным видам деятельности учреждения (подразделения), предоставление которых для физических и юридических лиц осуществляется, в том числе за плату:</t>
  </si>
  <si>
    <t xml:space="preserve"> организация и проведение вечеров  танцевальных и других вечеров, праздников, встреч, гражданских и семейных обрядов, литературно-музыкальных гостиных, балов, дискотек, концертов, спектаклей и других культурно-досуговых мероприятий, в том числе по заявкам организаций, предприятий и отдельных граждан;             
- предоставление оркестров, ансамблей, самодеятельных художественных коллективов и отдельных исполнителей для семейных и гражданских праздников и торжеств;             
- обучение в платных кружках, студиях, на курсах;             
- оказание консультативной, методической и организационно-творческой помощи в подготовке и проведении культурно-досуговых мероприятий;             
 - предоставление услуг по прокату сценических костюмов, культурного и другого инвентаря, аудио- и видеокассет с записями отечественных и зарубежных музыкальных и художественных произведений, звукоусилительной и осветительной аппаратуры и другого профильного оборудования, изготовление сценических костюмов, обуви, реквизита;             
- предоставление игровых комнат для детей (с воспитателем на время проведения мероприятий для взрослых);             
- организация в установленном порядке работы спортивно-оздоровительных клубов и секций, групп туризма и здоровья, компьютерных клубов, игровых и тренажерных залов и других подобных игровых и развлекательных досуговых объектов;             
- организация и проведение ярмарок, лотерей, аукционов, выставок-продаж;             
- предоставление помещений в аренду;             
- предоставление услуг по организации питания и отдыха посетителей;             
- иные виды предпринимательской деятельности, содействующие достижению целей создания Учреждения</t>
  </si>
  <si>
    <t>839170 31-201</t>
  </si>
  <si>
    <t xml:space="preserve">Учреждение переименовано из Муниципального учреждения культуры «Эвенкийская центральная районная библиотечная система» Эвенкийского муниципального района Эвенкийского автономного округа в Муниципальное учреждение культуры «Эвенкийская центральная районная библиотечная система» Эвенкийского муниципального района Красноярского края.. Устав учреждения утвержден Приказом </t>
  </si>
  <si>
    <t xml:space="preserve">Учреждение имеет в своем составе следующие  структурные подразделения и филиалы, которые действуют на основании Положений, утвержденных Учреждением:
- центральная (межпоселенческая) библиотека, находящаяся по адресу 648000, поселок Тура, улица 50 лет Октября, дом 35;
- библиотека-филиал «Детская библиотека», находящаяся по адресу
648000, поселок Тура, улица Советская, дом 10;
- библиотека-филиал поселок Ессей, находящаяся по адресу: 648594, поселок Ессей, улица Центральная, дом 4;
- библиотека-филиал поселок Чиринда, находящаяся по адресу, 648593, поселок Чиринда, улица Набережная, дом 7, пом. 1;
- библиотека-филиал поселок Эконда, находящаяся по адресу: 648592, поселок Эконда, улица Максима Ялогира, дом 7 «а»;
- библиотека-филиал поселок Тутончаны, находящаяся по адресу: 648581, поселок Тутончаны;
- библиотека-филиал  поселок Учами,  находящаяся  по  адресу:  648580, поселок Учами, улица Таежная, дом 4 «Б»;
- библиотека-филиал поселок Кислокан, находящаяся по адресу: 648590, поселок Кислокан, улица Школьная, дом 11, квартира 2
- библиотека-филиал поселок Юкта, находящаяся по адресу: 648591, поселок Юкта, улица Центральная, дом 6
- библиотека-филиал поселок Нидым, находящаяся по адресу: 648571, поселок Нидым, улица Набережная, дом  3
</t>
  </si>
  <si>
    <t>ЦТиС интернет с факториями</t>
  </si>
  <si>
    <t>АО КБ Искра Тутончаны, Ессей, Учами</t>
  </si>
  <si>
    <t xml:space="preserve">Тарелки НТВ+  Ессей, Тутончаны, Нидым, Кислокан, Чиринда    </t>
  </si>
  <si>
    <t>ЦТиС межгород по факту</t>
  </si>
  <si>
    <t>ЦТиС услуги телефонной связи</t>
  </si>
  <si>
    <t>Ростелеком</t>
  </si>
  <si>
    <t xml:space="preserve">Рэйс Телеком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</si>
</sst>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_ ;\-#,##0.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_-* #,##0_р_._-;\-* #,##0_р_._-;_-* &quot;-&quot;??_р_._-;_-@_-"/>
    <numFmt numFmtId="188" formatCode="_-* #,##0.0_р_._-;\-* #,##0.0_р_._-;_-* &quot;-&quot;_р_._-;_-@_-"/>
    <numFmt numFmtId="189" formatCode="_-* #,##0.00_р_._-;\-* #,##0.00_р_._-;_-* &quot;-&quot;_р_._-;_-@_-"/>
    <numFmt numFmtId="190" formatCode="0.0"/>
    <numFmt numFmtId="191" formatCode="0.0000"/>
    <numFmt numFmtId="192" formatCode="0.0000000"/>
    <numFmt numFmtId="193" formatCode="0.00000000"/>
    <numFmt numFmtId="194" formatCode="0.000000"/>
    <numFmt numFmtId="195" formatCode="0.00000"/>
    <numFmt numFmtId="196" formatCode="_-* #,##0.000_р_._-;\-* #,##0.000_р_._-;_-* &quot;-&quot;??_р_._-;_-@_-"/>
    <numFmt numFmtId="197" formatCode="_-* #,##0.0_р_._-;\-* #,##0.0_р_._-;_-* &quot;-&quot;??_р_._-;_-@_-"/>
    <numFmt numFmtId="198" formatCode="0.0%"/>
    <numFmt numFmtId="199" formatCode="0.000%"/>
    <numFmt numFmtId="200" formatCode="_(* #,##0.0_);_(* \(#,##0.0\);_(* &quot;-&quot;??_);_(@_)"/>
    <numFmt numFmtId="201" formatCode="#,##0.0_р_."/>
    <numFmt numFmtId="202" formatCode="#,##0.00_р_."/>
    <numFmt numFmtId="203" formatCode="#,##0_р_."/>
    <numFmt numFmtId="204" formatCode="#,##0.000"/>
    <numFmt numFmtId="205" formatCode="[$-FC19]d\ mmmm\ yyyy\ &quot;г.&quot;"/>
    <numFmt numFmtId="206" formatCode="#,##0.00&quot;р.&quot;"/>
    <numFmt numFmtId="207" formatCode="000000"/>
    <numFmt numFmtId="208" formatCode="&quot;€&quot;#,##0;\-&quot;€&quot;#,##0"/>
    <numFmt numFmtId="209" formatCode="&quot;€&quot;#,##0;[Red]\-&quot;€&quot;#,##0"/>
    <numFmt numFmtId="210" formatCode="&quot;€&quot;#,##0.00;\-&quot;€&quot;#,##0.00"/>
    <numFmt numFmtId="211" formatCode="&quot;€&quot;#,##0.00;[Red]\-&quot;€&quot;#,##0.00"/>
    <numFmt numFmtId="212" formatCode="_-&quot;€&quot;* #,##0_-;\-&quot;€&quot;* #,##0_-;_-&quot;€&quot;* &quot;-&quot;_-;_-@_-"/>
    <numFmt numFmtId="213" formatCode="_-* #,##0_-;\-* #,##0_-;_-* &quot;-&quot;_-;_-@_-"/>
    <numFmt numFmtId="214" formatCode="_-&quot;€&quot;* #,##0.00_-;\-&quot;€&quot;* #,##0.00_-;_-&quot;€&quot;* &quot;-&quot;??_-;_-@_-"/>
    <numFmt numFmtId="215" formatCode="_-* #,##0.00_-;\-* #,##0.00_-;_-* &quot;-&quot;??_-;_-@_-"/>
    <numFmt numFmtId="216" formatCode="_(* #,##0_);_(* \(#,##0\);_(* &quot;-&quot;??_);_(@_)"/>
    <numFmt numFmtId="217" formatCode="#,##0;[Red]#,##0"/>
    <numFmt numFmtId="218" formatCode="#,##0.00\ _₽"/>
    <numFmt numFmtId="219" formatCode="#,##0.0000"/>
    <numFmt numFmtId="220" formatCode="#,##0.0\ _₽"/>
    <numFmt numFmtId="221" formatCode="#,##0\ _₽"/>
    <numFmt numFmtId="222" formatCode="#,##0.00;[Red]\-#,##0.00"/>
    <numFmt numFmtId="223" formatCode="0.00;[Red]\-0.00"/>
    <numFmt numFmtId="224" formatCode="[=0]&quot;-&quot;;General"/>
  </numFmts>
  <fonts count="94">
    <font>
      <sz val="10"/>
      <name val="Arial"/>
      <family val="0"/>
    </font>
    <font>
      <sz val="10"/>
      <name val="Arial Cyr"/>
      <family val="0"/>
    </font>
    <font>
      <sz val="12"/>
      <name val="Times New Roman"/>
      <family val="1"/>
    </font>
    <font>
      <b/>
      <sz val="12"/>
      <name val="Times New Roman"/>
      <family val="1"/>
    </font>
    <font>
      <b/>
      <sz val="14"/>
      <name val="Times New Roman"/>
      <family val="1"/>
    </font>
    <font>
      <sz val="14"/>
      <name val="Times New Roman"/>
      <family val="1"/>
    </font>
    <font>
      <sz val="8"/>
      <name val="Arial"/>
      <family val="2"/>
    </font>
    <font>
      <u val="single"/>
      <sz val="8"/>
      <color indexed="12"/>
      <name val="Arial"/>
      <family val="2"/>
    </font>
    <font>
      <u val="single"/>
      <sz val="8"/>
      <color indexed="36"/>
      <name val="Arial"/>
      <family val="2"/>
    </font>
    <font>
      <sz val="12"/>
      <color indexed="8"/>
      <name val="Times New Roman"/>
      <family val="1"/>
    </font>
    <font>
      <b/>
      <u val="single"/>
      <sz val="16"/>
      <name val="Times New Roman"/>
      <family val="1"/>
    </font>
    <font>
      <sz val="8"/>
      <color indexed="22"/>
      <name val="Times New Roman"/>
      <family val="1"/>
    </font>
    <font>
      <sz val="10"/>
      <name val="Helv"/>
      <family val="0"/>
    </font>
    <font>
      <sz val="11"/>
      <name val="Times New Roman"/>
      <family val="1"/>
    </font>
    <font>
      <b/>
      <sz val="12"/>
      <color indexed="8"/>
      <name val="Times New Roman"/>
      <family val="1"/>
    </font>
    <font>
      <b/>
      <sz val="11"/>
      <name val="Times New Roman"/>
      <family val="1"/>
    </font>
    <font>
      <sz val="10"/>
      <name val="Times New Roman"/>
      <family val="1"/>
    </font>
    <font>
      <b/>
      <sz val="10"/>
      <name val="Times New Roman"/>
      <family val="1"/>
    </font>
    <font>
      <b/>
      <i/>
      <sz val="10"/>
      <name val="Times New Roman"/>
      <family val="1"/>
    </font>
    <font>
      <sz val="9"/>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u val="single"/>
      <sz val="11"/>
      <name val="Times New Roman"/>
      <family val="1"/>
    </font>
    <font>
      <b/>
      <sz val="8"/>
      <name val="Times New Roman"/>
      <family val="1"/>
    </font>
    <font>
      <b/>
      <sz val="11"/>
      <color indexed="18"/>
      <name val="Times New Roman"/>
      <family val="1"/>
    </font>
    <font>
      <u val="single"/>
      <sz val="10"/>
      <color indexed="12"/>
      <name val="Arial"/>
      <family val="2"/>
    </font>
    <font>
      <b/>
      <sz val="10"/>
      <name val="Arial"/>
      <family val="2"/>
    </font>
    <font>
      <u val="single"/>
      <sz val="12"/>
      <name val="Times New Roman"/>
      <family val="1"/>
    </font>
    <font>
      <sz val="7"/>
      <name val="Times New Roman"/>
      <family val="1"/>
    </font>
    <font>
      <sz val="8"/>
      <name val="Times New Roman"/>
      <family val="1"/>
    </font>
    <font>
      <sz val="6"/>
      <name val="Times New Roman"/>
      <family val="1"/>
    </font>
    <font>
      <b/>
      <vertAlign val="superscript"/>
      <sz val="9"/>
      <name val="Times New Roman"/>
      <family val="1"/>
    </font>
    <font>
      <vertAlign val="superscript"/>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indexed="10"/>
      <name val="Times New Roman"/>
      <family val="1"/>
    </font>
    <font>
      <sz val="10"/>
      <color indexed="10"/>
      <name val="Times New Roman"/>
      <family val="1"/>
    </font>
    <font>
      <b/>
      <sz val="10"/>
      <color indexed="10"/>
      <name val="Arial"/>
      <family val="2"/>
    </font>
    <font>
      <sz val="10"/>
      <color indexed="10"/>
      <name val="Arial"/>
      <family val="2"/>
    </font>
    <font>
      <b/>
      <sz val="11"/>
      <color indexed="10"/>
      <name val="Times New Roman"/>
      <family val="1"/>
    </font>
    <font>
      <b/>
      <sz val="12"/>
      <color indexed="10"/>
      <name val="Times New Roman"/>
      <family val="1"/>
    </font>
    <font>
      <b/>
      <sz val="10"/>
      <color indexed="10"/>
      <name val="Times New Roman"/>
      <family val="1"/>
    </font>
    <font>
      <b/>
      <sz val="10"/>
      <color indexed="2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1"/>
      <color rgb="FFFF0000"/>
      <name val="Times New Roman"/>
      <family val="1"/>
    </font>
    <font>
      <sz val="10"/>
      <color rgb="FFFF0000"/>
      <name val="Times New Roman"/>
      <family val="1"/>
    </font>
    <font>
      <b/>
      <sz val="10"/>
      <color rgb="FFFF0000"/>
      <name val="Arial"/>
      <family val="2"/>
    </font>
    <font>
      <sz val="10"/>
      <color rgb="FFFF0000"/>
      <name val="Arial"/>
      <family val="2"/>
    </font>
    <font>
      <b/>
      <sz val="11"/>
      <color rgb="FFFF0000"/>
      <name val="Times New Roman"/>
      <family val="1"/>
    </font>
    <font>
      <b/>
      <sz val="12"/>
      <color rgb="FFFF0000"/>
      <name val="Times New Roman"/>
      <family val="1"/>
    </font>
    <font>
      <b/>
      <sz val="10"/>
      <color rgb="FFFF0000"/>
      <name val="Times New Roman"/>
      <family val="1"/>
    </font>
    <font>
      <b/>
      <sz val="10"/>
      <color theme="2"/>
      <name val="Times New Roman"/>
      <family val="1"/>
    </font>
    <font>
      <sz val="12"/>
      <color theme="1"/>
      <name val="Times New Roman"/>
      <family val="1"/>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indexed="65"/>
        <bgColor indexed="64"/>
      </patternFill>
    </fill>
    <fill>
      <patternFill patternType="solid">
        <fgColor rgb="FF92D050"/>
        <bgColor indexed="64"/>
      </patternFill>
    </fill>
    <fill>
      <patternFill patternType="solid">
        <fgColor rgb="FFFFFFC0"/>
        <bgColor indexed="64"/>
      </patternFill>
    </fill>
    <fill>
      <patternFill patternType="solid">
        <fgColor rgb="FFC0DCC0"/>
        <bgColor indexed="64"/>
      </patternFill>
    </fill>
    <fill>
      <patternFill patternType="solid">
        <fgColor indexed="9"/>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hair"/>
      <top style="thin"/>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style="thin"/>
      <top style="thin"/>
      <bottom style="medium"/>
    </border>
    <border>
      <left style="thin"/>
      <right style="medium"/>
      <top>
        <color indexed="63"/>
      </top>
      <bottom style="thin"/>
    </border>
    <border>
      <left style="thin"/>
      <right>
        <color indexed="63"/>
      </right>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medium"/>
    </border>
    <border>
      <left style="medium"/>
      <right style="thin"/>
      <top style="medium"/>
      <bottom style="thin"/>
    </border>
    <border>
      <left style="thin"/>
      <right style="thin"/>
      <top style="medium"/>
      <bottom style="thin"/>
    </border>
    <border>
      <left style="thin">
        <color rgb="FF000000"/>
      </left>
      <right style="thin">
        <color rgb="FF000000"/>
      </right>
      <top style="thin">
        <color rgb="FF000000"/>
      </top>
      <bottom style="thin">
        <color rgb="FF000000"/>
      </bottom>
    </border>
    <border>
      <left/>
      <right/>
      <top/>
      <bottom style="thin">
        <color rgb="FF000000"/>
      </bottom>
    </border>
    <border>
      <left style="thin"/>
      <right>
        <color indexed="63"/>
      </right>
      <top style="thin"/>
      <bottom>
        <color indexed="63"/>
      </bottom>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2"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1" applyNumberFormat="0" applyAlignment="0" applyProtection="0"/>
    <xf numFmtId="0" fontId="69" fillId="26" borderId="2" applyNumberFormat="0" applyAlignment="0" applyProtection="0"/>
    <xf numFmtId="0" fontId="70" fillId="26" borderId="1" applyNumberFormat="0" applyAlignment="0" applyProtection="0"/>
    <xf numFmtId="0" fontId="7" fillId="0" borderId="0" applyNumberFormat="0" applyFill="0" applyBorder="0" applyAlignment="0" applyProtection="0"/>
    <xf numFmtId="0" fontId="2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7" borderId="7" applyNumberFormat="0" applyAlignment="0" applyProtection="0"/>
    <xf numFmtId="0" fontId="76" fillId="0" borderId="0" applyNumberFormat="0" applyFill="0" applyBorder="0" applyAlignment="0" applyProtection="0"/>
    <xf numFmtId="0" fontId="77" fillId="2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78" fillId="29" borderId="0" applyNumberFormat="0" applyBorder="0" applyAlignment="0" applyProtection="0"/>
    <xf numFmtId="0" fontId="7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2" fillId="31" borderId="0" applyNumberFormat="0" applyBorder="0" applyAlignment="0" applyProtection="0"/>
  </cellStyleXfs>
  <cellXfs count="1561">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10" xfId="0" applyFont="1" applyBorder="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center" vertical="center"/>
    </xf>
    <xf numFmtId="0" fontId="5" fillId="0" borderId="0" xfId="63" applyFont="1" applyBorder="1" applyProtection="1">
      <alignment/>
      <protection locked="0"/>
    </xf>
    <xf numFmtId="0" fontId="2" fillId="0" borderId="0" xfId="59" applyFont="1">
      <alignment/>
      <protection/>
    </xf>
    <xf numFmtId="0" fontId="2" fillId="0" borderId="0" xfId="62" applyFont="1" applyAlignment="1">
      <alignment vertical="center" wrapText="1"/>
      <protection/>
    </xf>
    <xf numFmtId="0" fontId="2" fillId="0" borderId="0" xfId="62" applyFont="1" applyAlignment="1">
      <alignment horizontal="center" vertical="center" wrapText="1"/>
      <protection/>
    </xf>
    <xf numFmtId="0" fontId="11" fillId="0" borderId="0" xfId="63" applyFont="1" applyAlignment="1">
      <alignment/>
      <protection/>
    </xf>
    <xf numFmtId="0" fontId="10" fillId="0" borderId="0" xfId="60" applyFont="1" applyAlignment="1">
      <alignment/>
      <protection/>
    </xf>
    <xf numFmtId="0" fontId="5" fillId="0" borderId="0" xfId="62" applyFont="1" applyAlignment="1">
      <alignment vertical="center" wrapText="1"/>
      <protection/>
    </xf>
    <xf numFmtId="0" fontId="2" fillId="0" borderId="0" xfId="60" applyFont="1" applyAlignment="1">
      <alignment/>
      <protection/>
    </xf>
    <xf numFmtId="2" fontId="3" fillId="0" borderId="10" xfId="62" applyNumberFormat="1" applyFont="1" applyFill="1" applyBorder="1" applyAlignment="1" applyProtection="1">
      <alignment horizontal="center" vertical="center" wrapText="1"/>
      <protection/>
    </xf>
    <xf numFmtId="2" fontId="3" fillId="0" borderId="10" xfId="62" applyNumberFormat="1" applyFont="1" applyBorder="1" applyAlignment="1" applyProtection="1">
      <alignment horizontal="center" vertical="center" wrapText="1"/>
      <protection/>
    </xf>
    <xf numFmtId="0" fontId="4" fillId="0" borderId="0" xfId="63" applyFont="1" applyBorder="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locked="0"/>
    </xf>
    <xf numFmtId="0" fontId="2" fillId="0" borderId="0" xfId="0" applyFont="1" applyAlignment="1">
      <alignment vertical="top" wrapText="1"/>
    </xf>
    <xf numFmtId="0" fontId="3" fillId="0" borderId="0" xfId="0" applyFont="1" applyAlignment="1">
      <alignment horizontal="right"/>
    </xf>
    <xf numFmtId="0" fontId="3" fillId="0" borderId="0" xfId="0" applyFont="1" applyAlignment="1">
      <alignment vertical="top" wrapText="1"/>
    </xf>
    <xf numFmtId="0" fontId="2" fillId="0" borderId="10" xfId="0" applyFont="1" applyBorder="1" applyAlignment="1">
      <alignment horizontal="center" wrapText="1"/>
    </xf>
    <xf numFmtId="0" fontId="2" fillId="0" borderId="10" xfId="0" applyFont="1" applyBorder="1" applyAlignment="1">
      <alignment horizontal="center" vertical="top" wrapText="1"/>
    </xf>
    <xf numFmtId="3" fontId="2" fillId="0" borderId="10" xfId="0" applyNumberFormat="1" applyFont="1" applyBorder="1" applyAlignment="1">
      <alignment vertical="center" wrapText="1"/>
    </xf>
    <xf numFmtId="3" fontId="3" fillId="0" borderId="10" xfId="0" applyNumberFormat="1" applyFont="1" applyBorder="1" applyAlignment="1">
      <alignment vertical="center" wrapText="1"/>
    </xf>
    <xf numFmtId="0" fontId="3" fillId="0" borderId="0" xfId="0" applyFont="1" applyBorder="1" applyAlignment="1">
      <alignment horizontal="left" vertical="center"/>
    </xf>
    <xf numFmtId="49" fontId="9" fillId="0" borderId="10" xfId="0" applyNumberFormat="1" applyFont="1" applyBorder="1" applyAlignment="1">
      <alignment horizontal="center" vertical="center" wrapText="1"/>
    </xf>
    <xf numFmtId="3" fontId="3" fillId="0" borderId="0" xfId="0" applyNumberFormat="1" applyFont="1" applyBorder="1" applyAlignment="1">
      <alignment vertical="center" wrapText="1"/>
    </xf>
    <xf numFmtId="0" fontId="2" fillId="0" borderId="10" xfId="62" applyFont="1" applyFill="1" applyBorder="1" applyAlignment="1" applyProtection="1">
      <alignment horizontal="center" vertical="center" wrapText="1"/>
      <protection/>
    </xf>
    <xf numFmtId="0" fontId="3" fillId="0" borderId="10" xfId="62" applyFont="1" applyBorder="1" applyAlignment="1" applyProtection="1">
      <alignment horizontal="left" vertical="center" wrapText="1"/>
      <protection/>
    </xf>
    <xf numFmtId="0" fontId="3" fillId="0" borderId="10" xfId="62"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locked="0"/>
    </xf>
    <xf numFmtId="4" fontId="2"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vertical="center" wrapText="1"/>
      <protection locked="0"/>
    </xf>
    <xf numFmtId="3" fontId="2" fillId="0" borderId="10" xfId="0" applyNumberFormat="1" applyFont="1" applyBorder="1" applyAlignment="1" applyProtection="1">
      <alignment horizontal="center" vertical="center" wrapText="1"/>
      <protection locked="0"/>
    </xf>
    <xf numFmtId="0" fontId="0" fillId="0" borderId="0" xfId="0" applyBorder="1" applyAlignment="1">
      <alignment/>
    </xf>
    <xf numFmtId="0" fontId="0" fillId="0" borderId="10" xfId="0" applyBorder="1" applyAlignment="1">
      <alignment/>
    </xf>
    <xf numFmtId="0" fontId="2" fillId="0" borderId="11" xfId="0" applyFont="1" applyBorder="1" applyAlignment="1">
      <alignment horizontal="center" vertical="center" wrapText="1"/>
    </xf>
    <xf numFmtId="4" fontId="2" fillId="0" borderId="12" xfId="0" applyNumberFormat="1" applyFont="1" applyBorder="1" applyAlignment="1">
      <alignment horizontal="center" vertical="center" wrapText="1"/>
    </xf>
    <xf numFmtId="3" fontId="2" fillId="0" borderId="12" xfId="0" applyNumberFormat="1" applyFont="1" applyBorder="1" applyAlignment="1">
      <alignment vertical="center" wrapText="1"/>
    </xf>
    <xf numFmtId="0" fontId="2" fillId="0" borderId="11" xfId="0" applyFont="1" applyBorder="1" applyAlignment="1" applyProtection="1">
      <alignment horizontal="center" vertical="center" wrapText="1"/>
      <protection locked="0"/>
    </xf>
    <xf numFmtId="3" fontId="2" fillId="0" borderId="12" xfId="0" applyNumberFormat="1" applyFont="1" applyBorder="1" applyAlignment="1" applyProtection="1">
      <alignment vertical="center" wrapText="1"/>
      <protection locked="0"/>
    </xf>
    <xf numFmtId="3" fontId="3" fillId="0" borderId="13" xfId="0" applyNumberFormat="1" applyFont="1" applyBorder="1" applyAlignment="1">
      <alignment vertical="center" wrapText="1"/>
    </xf>
    <xf numFmtId="0" fontId="0" fillId="0" borderId="13" xfId="0" applyBorder="1" applyAlignment="1">
      <alignment/>
    </xf>
    <xf numFmtId="3" fontId="3" fillId="0" borderId="14" xfId="0" applyNumberFormat="1" applyFont="1" applyBorder="1" applyAlignment="1">
      <alignment vertical="center" wrapText="1"/>
    </xf>
    <xf numFmtId="3" fontId="3" fillId="0" borderId="15" xfId="0" applyNumberFormat="1" applyFont="1" applyBorder="1" applyAlignment="1">
      <alignment wrapText="1"/>
    </xf>
    <xf numFmtId="1" fontId="3" fillId="0" borderId="11" xfId="0" applyNumberFormat="1" applyFont="1" applyBorder="1" applyAlignment="1" applyProtection="1">
      <alignment horizontal="center" vertical="center" wrapText="1"/>
      <protection locked="0"/>
    </xf>
    <xf numFmtId="0" fontId="3" fillId="0" borderId="10" xfId="0" applyFont="1" applyBorder="1" applyAlignment="1">
      <alignment vertical="center"/>
    </xf>
    <xf numFmtId="0" fontId="2" fillId="0" borderId="10" xfId="0" applyFont="1" applyBorder="1" applyAlignment="1">
      <alignment vertical="center"/>
    </xf>
    <xf numFmtId="0" fontId="14" fillId="0" borderId="0" xfId="0" applyFont="1" applyBorder="1" applyAlignment="1">
      <alignment horizontal="center" vertical="center"/>
    </xf>
    <xf numFmtId="3" fontId="3" fillId="0" borderId="14" xfId="0" applyNumberFormat="1" applyFont="1" applyBorder="1" applyAlignment="1">
      <alignment wrapText="1"/>
    </xf>
    <xf numFmtId="3" fontId="14" fillId="0" borderId="15" xfId="0" applyNumberFormat="1" applyFont="1" applyBorder="1" applyAlignment="1">
      <alignment wrapText="1"/>
    </xf>
    <xf numFmtId="3" fontId="3" fillId="0" borderId="12" xfId="0" applyNumberFormat="1" applyFont="1" applyBorder="1" applyAlignment="1">
      <alignment wrapText="1"/>
    </xf>
    <xf numFmtId="49" fontId="15" fillId="0" borderId="16" xfId="0" applyNumberFormat="1" applyFont="1" applyBorder="1" applyAlignment="1" applyProtection="1">
      <alignment horizontal="center" vertical="center" wrapText="1"/>
      <protection/>
    </xf>
    <xf numFmtId="49" fontId="13" fillId="0" borderId="16" xfId="0" applyNumberFormat="1" applyFont="1" applyBorder="1" applyAlignment="1" applyProtection="1">
      <alignment horizontal="center" vertical="center" wrapText="1"/>
      <protection/>
    </xf>
    <xf numFmtId="0" fontId="13" fillId="0" borderId="10" xfId="62" applyFont="1" applyBorder="1" applyAlignment="1" applyProtection="1">
      <alignment vertical="center" wrapText="1"/>
      <protection/>
    </xf>
    <xf numFmtId="0" fontId="13" fillId="0" borderId="10" xfId="62" applyFont="1" applyBorder="1" applyAlignment="1" applyProtection="1">
      <alignment horizontal="center" vertical="center" wrapText="1"/>
      <protection/>
    </xf>
    <xf numFmtId="0" fontId="15" fillId="0" borderId="10" xfId="62" applyFont="1" applyBorder="1" applyAlignment="1" applyProtection="1">
      <alignment vertical="center" wrapText="1"/>
      <protection/>
    </xf>
    <xf numFmtId="0" fontId="2" fillId="0" borderId="13" xfId="0" applyFont="1" applyBorder="1" applyAlignment="1">
      <alignment vertical="center"/>
    </xf>
    <xf numFmtId="203" fontId="3" fillId="0" borderId="10" xfId="62" applyNumberFormat="1" applyFont="1" applyFill="1" applyBorder="1" applyAlignment="1" applyProtection="1">
      <alignment horizontal="right" wrapText="1"/>
      <protection/>
    </xf>
    <xf numFmtId="198" fontId="3" fillId="0" borderId="10" xfId="62" applyNumberFormat="1" applyFont="1" applyFill="1" applyBorder="1" applyAlignment="1" applyProtection="1">
      <alignment horizontal="right" wrapText="1"/>
      <protection/>
    </xf>
    <xf numFmtId="3" fontId="13" fillId="0" borderId="10" xfId="62" applyNumberFormat="1" applyFont="1" applyBorder="1" applyAlignment="1" applyProtection="1">
      <alignment horizontal="right" wrapText="1"/>
      <protection locked="0"/>
    </xf>
    <xf numFmtId="198" fontId="13" fillId="0" borderId="10" xfId="62" applyNumberFormat="1" applyFont="1" applyFill="1" applyBorder="1" applyAlignment="1" applyProtection="1">
      <alignment horizontal="right" wrapText="1"/>
      <protection/>
    </xf>
    <xf numFmtId="3" fontId="15" fillId="0" borderId="10" xfId="62" applyNumberFormat="1" applyFont="1" applyBorder="1" applyAlignment="1" applyProtection="1">
      <alignment horizontal="right" wrapText="1"/>
      <protection locked="0"/>
    </xf>
    <xf numFmtId="198" fontId="15" fillId="0" borderId="10" xfId="62" applyNumberFormat="1" applyFont="1" applyFill="1" applyBorder="1" applyAlignment="1" applyProtection="1">
      <alignment horizontal="right" wrapText="1"/>
      <protection/>
    </xf>
    <xf numFmtId="0" fontId="3" fillId="0" borderId="17" xfId="0" applyFont="1" applyBorder="1" applyAlignment="1">
      <alignment horizontal="left" vertical="center"/>
    </xf>
    <xf numFmtId="3" fontId="3" fillId="0" borderId="18" xfId="0" applyNumberFormat="1" applyFont="1" applyBorder="1" applyAlignment="1">
      <alignment vertical="center" wrapText="1"/>
    </xf>
    <xf numFmtId="0" fontId="0" fillId="0" borderId="18" xfId="0" applyBorder="1" applyAlignment="1">
      <alignment/>
    </xf>
    <xf numFmtId="3" fontId="3" fillId="0" borderId="19" xfId="0" applyNumberFormat="1" applyFont="1" applyBorder="1" applyAlignment="1">
      <alignmen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3" fontId="3" fillId="0" borderId="22" xfId="0" applyNumberFormat="1" applyFont="1" applyBorder="1" applyAlignment="1">
      <alignment wrapText="1"/>
    </xf>
    <xf numFmtId="3" fontId="3" fillId="0" borderId="19" xfId="0" applyNumberFormat="1" applyFont="1" applyBorder="1" applyAlignment="1">
      <alignment wrapText="1"/>
    </xf>
    <xf numFmtId="3" fontId="14" fillId="0" borderId="22" xfId="0" applyNumberFormat="1" applyFont="1" applyBorder="1" applyAlignment="1">
      <alignment wrapText="1"/>
    </xf>
    <xf numFmtId="3" fontId="3" fillId="0" borderId="23" xfId="0" applyNumberFormat="1" applyFont="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vertical="center" wrapText="1"/>
    </xf>
    <xf numFmtId="0" fontId="3" fillId="0" borderId="24"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5" xfId="0" applyFont="1" applyBorder="1" applyAlignment="1">
      <alignment horizontal="center" vertical="center" wrapText="1"/>
    </xf>
    <xf numFmtId="4" fontId="2" fillId="0" borderId="10" xfId="0" applyNumberFormat="1" applyFont="1" applyBorder="1" applyAlignment="1">
      <alignment vertical="center" wrapText="1"/>
    </xf>
    <xf numFmtId="0" fontId="2" fillId="32" borderId="0" xfId="0" applyFont="1" applyFill="1" applyAlignment="1">
      <alignment horizontal="center"/>
    </xf>
    <xf numFmtId="0" fontId="3" fillId="32"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horizontal="center" vertical="center"/>
    </xf>
    <xf numFmtId="0" fontId="16" fillId="0" borderId="0" xfId="58" applyFont="1" applyFill="1" applyAlignment="1">
      <alignment wrapText="1"/>
      <protection/>
    </xf>
    <xf numFmtId="0" fontId="19" fillId="0" borderId="0" xfId="58" applyFont="1" applyFill="1" applyBorder="1" applyAlignment="1">
      <alignment horizontal="center" wrapText="1"/>
      <protection/>
    </xf>
    <xf numFmtId="0" fontId="19" fillId="0" borderId="11" xfId="58" applyFont="1" applyFill="1" applyBorder="1" applyAlignment="1">
      <alignment horizontal="center" vertical="center" wrapText="1"/>
      <protection/>
    </xf>
    <xf numFmtId="0" fontId="19" fillId="0" borderId="10" xfId="58" applyFont="1" applyFill="1" applyBorder="1" applyAlignment="1">
      <alignment horizontal="left" vertical="center" wrapText="1"/>
      <protection/>
    </xf>
    <xf numFmtId="180" fontId="19" fillId="0" borderId="10" xfId="58" applyNumberFormat="1" applyFont="1" applyFill="1" applyBorder="1" applyAlignment="1">
      <alignment horizontal="center" vertical="center" wrapText="1"/>
      <protection/>
    </xf>
    <xf numFmtId="190" fontId="19" fillId="0" borderId="10" xfId="58" applyNumberFormat="1" applyFont="1" applyFill="1" applyBorder="1" applyAlignment="1">
      <alignment horizontal="center" vertical="center" wrapText="1"/>
      <protection/>
    </xf>
    <xf numFmtId="9" fontId="19" fillId="0" borderId="10" xfId="58" applyNumberFormat="1" applyFont="1" applyFill="1" applyBorder="1" applyAlignment="1">
      <alignment horizontal="center" vertical="center" wrapText="1"/>
      <protection/>
    </xf>
    <xf numFmtId="190" fontId="20" fillId="0" borderId="10" xfId="58" applyNumberFormat="1" applyFont="1" applyFill="1" applyBorder="1" applyAlignment="1">
      <alignment horizontal="center" vertical="center" wrapText="1"/>
      <protection/>
    </xf>
    <xf numFmtId="180" fontId="20" fillId="0" borderId="10" xfId="58" applyNumberFormat="1" applyFont="1" applyFill="1" applyBorder="1" applyAlignment="1">
      <alignment horizontal="center" vertical="center" wrapText="1"/>
      <protection/>
    </xf>
    <xf numFmtId="4" fontId="19" fillId="0" borderId="10" xfId="58" applyNumberFormat="1" applyFont="1" applyFill="1" applyBorder="1" applyAlignment="1">
      <alignment horizontal="center" vertical="center" wrapText="1"/>
      <protection/>
    </xf>
    <xf numFmtId="4" fontId="19" fillId="0" borderId="24" xfId="58" applyNumberFormat="1" applyFont="1" applyFill="1" applyBorder="1" applyAlignment="1">
      <alignment horizontal="center" vertical="center" wrapText="1"/>
      <protection/>
    </xf>
    <xf numFmtId="0" fontId="19" fillId="0" borderId="21" xfId="58" applyFont="1" applyFill="1" applyBorder="1" applyAlignment="1">
      <alignment horizontal="left" vertical="center" wrapText="1"/>
      <protection/>
    </xf>
    <xf numFmtId="4" fontId="19" fillId="0" borderId="24" xfId="58" applyNumberFormat="1" applyFont="1" applyFill="1" applyBorder="1" applyAlignment="1">
      <alignment horizontal="left" vertical="center" wrapText="1"/>
      <protection/>
    </xf>
    <xf numFmtId="1" fontId="19" fillId="0" borderId="24" xfId="58" applyNumberFormat="1" applyFont="1" applyFill="1" applyBorder="1" applyAlignment="1">
      <alignment horizontal="center" vertical="center" wrapText="1"/>
      <protection/>
    </xf>
    <xf numFmtId="0" fontId="16" fillId="0" borderId="0" xfId="58" applyFont="1" applyFill="1" applyBorder="1" applyAlignment="1">
      <alignment wrapText="1"/>
      <protection/>
    </xf>
    <xf numFmtId="4" fontId="19" fillId="0" borderId="12" xfId="58" applyNumberFormat="1" applyFont="1" applyFill="1" applyBorder="1" applyAlignment="1">
      <alignment horizontal="center" vertical="center" wrapText="1"/>
      <protection/>
    </xf>
    <xf numFmtId="0" fontId="19" fillId="0" borderId="26" xfId="58" applyFont="1" applyFill="1" applyBorder="1" applyAlignment="1">
      <alignment horizontal="center" vertical="center" wrapText="1"/>
      <protection/>
    </xf>
    <xf numFmtId="0" fontId="19" fillId="0" borderId="27" xfId="58" applyFont="1" applyFill="1" applyBorder="1" applyAlignment="1">
      <alignment horizontal="left" vertical="center" wrapText="1"/>
      <protection/>
    </xf>
    <xf numFmtId="0" fontId="19" fillId="0" borderId="28" xfId="58" applyFont="1" applyFill="1" applyBorder="1" applyAlignment="1">
      <alignment wrapText="1"/>
      <protection/>
    </xf>
    <xf numFmtId="0" fontId="2" fillId="0" borderId="18" xfId="0" applyFont="1" applyFill="1" applyBorder="1" applyAlignment="1">
      <alignment horizontal="left" vertical="center" wrapText="1"/>
    </xf>
    <xf numFmtId="0" fontId="13" fillId="0" borderId="0" xfId="0" applyFont="1" applyAlignment="1">
      <alignment/>
    </xf>
    <xf numFmtId="0" fontId="2" fillId="0" borderId="10"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13" fillId="0" borderId="10" xfId="0" applyFont="1" applyBorder="1" applyAlignment="1">
      <alignment/>
    </xf>
    <xf numFmtId="0" fontId="2" fillId="32" borderId="10" xfId="0" applyFont="1" applyFill="1" applyBorder="1" applyAlignment="1">
      <alignment horizontal="center"/>
    </xf>
    <xf numFmtId="0" fontId="2" fillId="0" borderId="24" xfId="0" applyFont="1" applyFill="1" applyBorder="1" applyAlignment="1">
      <alignment horizontal="left"/>
    </xf>
    <xf numFmtId="0" fontId="2" fillId="0" borderId="25" xfId="0" applyFont="1" applyFill="1" applyBorder="1" applyAlignment="1">
      <alignment horizontal="left"/>
    </xf>
    <xf numFmtId="0" fontId="2" fillId="0" borderId="10" xfId="0" applyFont="1" applyFill="1" applyBorder="1" applyAlignment="1">
      <alignment horizontal="center"/>
    </xf>
    <xf numFmtId="4" fontId="2" fillId="0" borderId="10" xfId="0" applyNumberFormat="1" applyFont="1" applyFill="1" applyBorder="1" applyAlignment="1">
      <alignment/>
    </xf>
    <xf numFmtId="0" fontId="3" fillId="0" borderId="10" xfId="0" applyFont="1" applyFill="1" applyBorder="1" applyAlignment="1">
      <alignment horizontal="center"/>
    </xf>
    <xf numFmtId="0" fontId="2" fillId="0" borderId="29" xfId="0" applyFont="1" applyFill="1" applyBorder="1" applyAlignment="1">
      <alignment horizontal="center"/>
    </xf>
    <xf numFmtId="4" fontId="2" fillId="0" borderId="10" xfId="0" applyNumberFormat="1" applyFont="1" applyFill="1" applyBorder="1" applyAlignment="1">
      <alignment horizontal="right"/>
    </xf>
    <xf numFmtId="4" fontId="0" fillId="0" borderId="0" xfId="0" applyNumberFormat="1" applyAlignment="1">
      <alignment/>
    </xf>
    <xf numFmtId="4" fontId="83" fillId="0" borderId="10" xfId="0" applyNumberFormat="1" applyFont="1" applyFill="1" applyBorder="1" applyAlignment="1">
      <alignment horizontal="right" vertical="center"/>
    </xf>
    <xf numFmtId="4" fontId="83" fillId="0" borderId="10" xfId="0" applyNumberFormat="1" applyFont="1" applyFill="1" applyBorder="1" applyAlignment="1">
      <alignment horizontal="right"/>
    </xf>
    <xf numFmtId="0" fontId="2" fillId="0" borderId="24" xfId="0" applyFont="1" applyFill="1" applyBorder="1" applyAlignment="1">
      <alignment wrapText="1"/>
    </xf>
    <xf numFmtId="0" fontId="2" fillId="0" borderId="10" xfId="0" applyFont="1" applyFill="1" applyBorder="1" applyAlignment="1">
      <alignment wrapText="1"/>
    </xf>
    <xf numFmtId="4" fontId="2" fillId="0" borderId="10" xfId="0" applyNumberFormat="1" applyFont="1" applyFill="1" applyBorder="1" applyAlignment="1">
      <alignment wrapText="1"/>
    </xf>
    <xf numFmtId="4" fontId="2" fillId="0" borderId="10" xfId="0" applyNumberFormat="1" applyFont="1" applyFill="1" applyBorder="1" applyAlignment="1">
      <alignment horizontal="right" wrapText="1"/>
    </xf>
    <xf numFmtId="49" fontId="83" fillId="0" borderId="10" xfId="0" applyNumberFormat="1" applyFont="1" applyFill="1" applyBorder="1" applyAlignment="1">
      <alignment horizontal="center"/>
    </xf>
    <xf numFmtId="49" fontId="2" fillId="0" borderId="10" xfId="0" applyNumberFormat="1" applyFont="1" applyFill="1" applyBorder="1" applyAlignment="1">
      <alignment horizontal="center"/>
    </xf>
    <xf numFmtId="4" fontId="2" fillId="0" borderId="10" xfId="0" applyNumberFormat="1" applyFont="1" applyFill="1" applyBorder="1" applyAlignment="1">
      <alignment horizontal="right" vertical="center"/>
    </xf>
    <xf numFmtId="0" fontId="2" fillId="0" borderId="10" xfId="0" applyFont="1" applyFill="1" applyBorder="1" applyAlignment="1">
      <alignment horizontal="center" wrapText="1"/>
    </xf>
    <xf numFmtId="171" fontId="2" fillId="0" borderId="10" xfId="73" applyNumberFormat="1" applyFont="1" applyFill="1" applyBorder="1" applyAlignment="1">
      <alignment horizontal="center" vertical="top" wrapText="1"/>
    </xf>
    <xf numFmtId="4" fontId="2" fillId="0" borderId="12" xfId="0" applyNumberFormat="1" applyFont="1" applyBorder="1" applyAlignment="1" applyProtection="1">
      <alignment vertical="center" wrapText="1"/>
      <protection locked="0"/>
    </xf>
    <xf numFmtId="0" fontId="2" fillId="0" borderId="10" xfId="73" applyNumberFormat="1" applyFont="1" applyFill="1" applyBorder="1" applyAlignment="1">
      <alignment horizontal="center"/>
    </xf>
    <xf numFmtId="171" fontId="2" fillId="0" borderId="10" xfId="73" applyNumberFormat="1" applyFont="1" applyFill="1" applyBorder="1" applyAlignment="1">
      <alignment horizontal="right"/>
    </xf>
    <xf numFmtId="0" fontId="13" fillId="0" borderId="10" xfId="0" applyFont="1" applyFill="1" applyBorder="1" applyAlignment="1">
      <alignment horizontal="center" vertical="center"/>
    </xf>
    <xf numFmtId="171" fontId="2" fillId="0" borderId="10" xfId="73" applyNumberFormat="1" applyFont="1" applyFill="1" applyBorder="1" applyAlignment="1">
      <alignment horizontal="left"/>
    </xf>
    <xf numFmtId="0" fontId="13" fillId="0" borderId="0" xfId="0" applyFont="1" applyAlignment="1">
      <alignment horizontal="center"/>
    </xf>
    <xf numFmtId="0" fontId="15" fillId="0" borderId="10" xfId="0" applyFont="1" applyBorder="1" applyAlignment="1">
      <alignment vertical="center"/>
    </xf>
    <xf numFmtId="0" fontId="15" fillId="0" borderId="10" xfId="0" applyFont="1" applyBorder="1" applyAlignment="1">
      <alignment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10" xfId="0" applyFont="1" applyBorder="1" applyAlignment="1">
      <alignment horizontal="center" vertical="center"/>
    </xf>
    <xf numFmtId="4" fontId="15" fillId="0" borderId="10" xfId="0" applyNumberFormat="1" applyFont="1" applyBorder="1" applyAlignment="1">
      <alignment horizontal="center" vertical="center"/>
    </xf>
    <xf numFmtId="4" fontId="13" fillId="0" borderId="0" xfId="0" applyNumberFormat="1" applyFont="1" applyAlignment="1">
      <alignment/>
    </xf>
    <xf numFmtId="0" fontId="13" fillId="0" borderId="10" xfId="0" applyFont="1" applyBorder="1" applyAlignment="1">
      <alignment horizontal="center"/>
    </xf>
    <xf numFmtId="49" fontId="13" fillId="0" borderId="10" xfId="0" applyNumberFormat="1" applyFont="1" applyBorder="1" applyAlignment="1">
      <alignment horizontal="right"/>
    </xf>
    <xf numFmtId="4" fontId="13" fillId="0" borderId="10" xfId="0" applyNumberFormat="1" applyFont="1" applyBorder="1" applyAlignment="1">
      <alignment horizontal="center" vertical="center"/>
    </xf>
    <xf numFmtId="4" fontId="15" fillId="0" borderId="10" xfId="0" applyNumberFormat="1" applyFont="1" applyBorder="1" applyAlignment="1">
      <alignment horizontal="center"/>
    </xf>
    <xf numFmtId="4" fontId="13" fillId="0" borderId="10" xfId="0" applyNumberFormat="1" applyFont="1" applyBorder="1" applyAlignment="1">
      <alignment horizontal="center"/>
    </xf>
    <xf numFmtId="0" fontId="13" fillId="0" borderId="0" xfId="0" applyFont="1" applyAlignment="1">
      <alignment horizontal="justify" vertical="center"/>
    </xf>
    <xf numFmtId="4" fontId="15" fillId="0" borderId="0" xfId="0" applyNumberFormat="1" applyFont="1" applyAlignment="1">
      <alignment/>
    </xf>
    <xf numFmtId="4" fontId="84" fillId="0" borderId="0" xfId="0" applyNumberFormat="1" applyFont="1" applyAlignment="1">
      <alignment/>
    </xf>
    <xf numFmtId="0" fontId="13" fillId="0" borderId="27" xfId="0" applyFont="1" applyBorder="1" applyAlignment="1">
      <alignment/>
    </xf>
    <xf numFmtId="0" fontId="13" fillId="0" borderId="0" xfId="0" applyFont="1" applyBorder="1" applyAlignment="1">
      <alignment/>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alignment vertical="center" wrapText="1"/>
    </xf>
    <xf numFmtId="0" fontId="27" fillId="0" borderId="0" xfId="0" applyFont="1" applyAlignment="1">
      <alignment horizontal="right" vertical="center"/>
    </xf>
    <xf numFmtId="4" fontId="2" fillId="0" borderId="12"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4" xfId="0" applyNumberFormat="1" applyFont="1" applyBorder="1" applyAlignment="1">
      <alignment wrapText="1"/>
    </xf>
    <xf numFmtId="0" fontId="2" fillId="0" borderId="10" xfId="0" applyFont="1" applyBorder="1" applyAlignment="1">
      <alignment vertical="top" wrapText="1"/>
    </xf>
    <xf numFmtId="3" fontId="3" fillId="0" borderId="10" xfId="0" applyNumberFormat="1" applyFont="1" applyBorder="1" applyAlignment="1">
      <alignment vertical="top" wrapText="1"/>
    </xf>
    <xf numFmtId="0" fontId="3" fillId="0" borderId="10" xfId="0" applyFont="1" applyBorder="1" applyAlignment="1">
      <alignment horizontal="center" wrapText="1"/>
    </xf>
    <xf numFmtId="4" fontId="3" fillId="0" borderId="0" xfId="0" applyNumberFormat="1" applyFont="1" applyBorder="1" applyAlignment="1">
      <alignment vertical="top" wrapText="1"/>
    </xf>
    <xf numFmtId="191" fontId="0" fillId="0" borderId="0" xfId="0" applyNumberFormat="1" applyAlignment="1">
      <alignment/>
    </xf>
    <xf numFmtId="4" fontId="0" fillId="0" borderId="0" xfId="0" applyNumberFormat="1" applyBorder="1" applyAlignment="1">
      <alignment/>
    </xf>
    <xf numFmtId="3" fontId="0" fillId="0" borderId="0" xfId="0" applyNumberFormat="1" applyAlignment="1">
      <alignment/>
    </xf>
    <xf numFmtId="4" fontId="29" fillId="0" borderId="0" xfId="0" applyNumberFormat="1" applyFont="1" applyAlignment="1">
      <alignment/>
    </xf>
    <xf numFmtId="0" fontId="29" fillId="0" borderId="0" xfId="0" applyFont="1" applyAlignment="1">
      <alignment/>
    </xf>
    <xf numFmtId="0" fontId="16" fillId="0" borderId="0" xfId="0" applyFont="1" applyAlignment="1">
      <alignment wrapText="1"/>
    </xf>
    <xf numFmtId="0" fontId="2" fillId="0" borderId="0" xfId="0" applyFont="1" applyAlignment="1">
      <alignment horizontal="justify"/>
    </xf>
    <xf numFmtId="0" fontId="2" fillId="0" borderId="0" xfId="0" applyFont="1" applyAlignment="1">
      <alignment horizontal="left"/>
    </xf>
    <xf numFmtId="0" fontId="30" fillId="0" borderId="0" xfId="0" applyFont="1" applyAlignment="1">
      <alignment/>
    </xf>
    <xf numFmtId="0" fontId="2" fillId="0" borderId="24" xfId="0" applyFont="1" applyBorder="1" applyAlignment="1">
      <alignment horizontal="left" vertical="top" wrapText="1"/>
    </xf>
    <xf numFmtId="0" fontId="2" fillId="0" borderId="21" xfId="0" applyFont="1" applyBorder="1" applyAlignment="1">
      <alignment horizontal="left" vertical="top" wrapText="1"/>
    </xf>
    <xf numFmtId="3" fontId="2" fillId="0" borderId="10"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0" fontId="15" fillId="0" borderId="10" xfId="62" applyNumberFormat="1" applyFont="1" applyFill="1" applyBorder="1" applyAlignment="1" applyProtection="1">
      <alignment horizontal="right" wrapText="1"/>
      <protection/>
    </xf>
    <xf numFmtId="3" fontId="15" fillId="32" borderId="10" xfId="62" applyNumberFormat="1" applyFont="1" applyFill="1" applyBorder="1" applyAlignment="1" applyProtection="1">
      <alignment horizontal="right" wrapText="1"/>
      <protection locked="0"/>
    </xf>
    <xf numFmtId="3" fontId="13" fillId="32" borderId="10" xfId="62" applyNumberFormat="1" applyFont="1" applyFill="1" applyBorder="1" applyAlignment="1" applyProtection="1">
      <alignment horizontal="right" wrapText="1"/>
      <protection locked="0"/>
    </xf>
    <xf numFmtId="0" fontId="2" fillId="0" borderId="11" xfId="0" applyFont="1" applyFill="1" applyBorder="1" applyAlignment="1" applyProtection="1">
      <alignment horizontal="center"/>
      <protection locked="0"/>
    </xf>
    <xf numFmtId="0" fontId="13" fillId="0" borderId="10" xfId="0" applyFont="1" applyFill="1" applyBorder="1" applyAlignment="1">
      <alignment/>
    </xf>
    <xf numFmtId="4" fontId="2" fillId="0" borderId="10" xfId="61" applyNumberFormat="1" applyFont="1" applyFill="1" applyBorder="1" applyAlignment="1">
      <alignment horizontal="center" vertical="center" wrapText="1"/>
      <protection/>
    </xf>
    <xf numFmtId="0" fontId="0" fillId="0" borderId="0" xfId="0" applyFill="1" applyAlignment="1">
      <alignment/>
    </xf>
    <xf numFmtId="0" fontId="2" fillId="0" borderId="10" xfId="0" applyFont="1" applyBorder="1" applyAlignment="1" applyProtection="1">
      <alignment horizontal="left" vertical="center" wrapText="1"/>
      <protection locked="0"/>
    </xf>
    <xf numFmtId="1" fontId="3" fillId="0" borderId="30"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3" fontId="2" fillId="0" borderId="18" xfId="0" applyNumberFormat="1" applyFont="1" applyBorder="1" applyAlignment="1" applyProtection="1">
      <alignment horizontal="center" vertical="center" wrapText="1"/>
      <protection locked="0"/>
    </xf>
    <xf numFmtId="4" fontId="2" fillId="0" borderId="18" xfId="0" applyNumberFormat="1" applyFont="1" applyBorder="1" applyAlignment="1" applyProtection="1">
      <alignment horizontal="center" vertical="center" wrapText="1"/>
      <protection locked="0"/>
    </xf>
    <xf numFmtId="3" fontId="2" fillId="0" borderId="19" xfId="0" applyNumberFormat="1" applyFont="1" applyBorder="1" applyAlignment="1" applyProtection="1">
      <alignment vertical="center" wrapText="1"/>
      <protection locked="0"/>
    </xf>
    <xf numFmtId="0" fontId="19" fillId="0" borderId="10" xfId="58" applyFont="1" applyFill="1" applyBorder="1" applyAlignment="1">
      <alignment wrapText="1"/>
      <protection/>
    </xf>
    <xf numFmtId="3" fontId="84" fillId="32" borderId="10" xfId="62" applyNumberFormat="1" applyFont="1" applyFill="1" applyBorder="1" applyAlignment="1" applyProtection="1">
      <alignment horizontal="right" wrapText="1"/>
      <protection locked="0"/>
    </xf>
    <xf numFmtId="0" fontId="19" fillId="0" borderId="10" xfId="58" applyFont="1" applyFill="1" applyBorder="1" applyAlignment="1">
      <alignment horizontal="center" wrapText="1"/>
      <protection/>
    </xf>
    <xf numFmtId="0" fontId="16" fillId="0" borderId="10" xfId="58" applyFont="1" applyFill="1" applyBorder="1" applyAlignment="1">
      <alignment wrapText="1"/>
      <protection/>
    </xf>
    <xf numFmtId="180" fontId="16" fillId="0" borderId="10" xfId="58" applyNumberFormat="1" applyFont="1" applyFill="1" applyBorder="1" applyAlignment="1">
      <alignment wrapText="1"/>
      <protection/>
    </xf>
    <xf numFmtId="171" fontId="2" fillId="0" borderId="31" xfId="73" applyNumberFormat="1" applyFont="1" applyFill="1" applyBorder="1" applyAlignment="1">
      <alignment horizontal="right"/>
    </xf>
    <xf numFmtId="0" fontId="2" fillId="0" borderId="31" xfId="73" applyNumberFormat="1" applyFont="1" applyFill="1" applyBorder="1" applyAlignment="1">
      <alignment horizontal="center"/>
    </xf>
    <xf numFmtId="171" fontId="2" fillId="0" borderId="18" xfId="73" applyNumberFormat="1" applyFont="1" applyFill="1" applyBorder="1" applyAlignment="1">
      <alignment horizontal="right"/>
    </xf>
    <xf numFmtId="0" fontId="2" fillId="0" borderId="18" xfId="73" applyNumberFormat="1" applyFont="1" applyFill="1" applyBorder="1" applyAlignment="1">
      <alignment horizontal="center"/>
    </xf>
    <xf numFmtId="171" fontId="2" fillId="0" borderId="18" xfId="73" applyNumberFormat="1" applyFont="1" applyFill="1" applyBorder="1" applyAlignment="1">
      <alignment horizontal="center"/>
    </xf>
    <xf numFmtId="0" fontId="2" fillId="33" borderId="0" xfId="59" applyFont="1" applyFill="1">
      <alignment/>
      <protection/>
    </xf>
    <xf numFmtId="0" fontId="2" fillId="33" borderId="0" xfId="62" applyFont="1" applyFill="1" applyAlignment="1">
      <alignment horizontal="center" vertical="center" wrapText="1"/>
      <protection/>
    </xf>
    <xf numFmtId="2" fontId="3" fillId="33" borderId="10" xfId="62" applyNumberFormat="1" applyFont="1" applyFill="1" applyBorder="1" applyAlignment="1" applyProtection="1">
      <alignment horizontal="center" vertical="center" wrapText="1"/>
      <protection/>
    </xf>
    <xf numFmtId="0" fontId="2" fillId="33" borderId="10" xfId="62" applyFont="1" applyFill="1" applyBorder="1" applyAlignment="1" applyProtection="1">
      <alignment horizontal="center" vertical="center" wrapText="1"/>
      <protection/>
    </xf>
    <xf numFmtId="203" fontId="3" fillId="33" borderId="10" xfId="62" applyNumberFormat="1" applyFont="1" applyFill="1" applyBorder="1" applyAlignment="1" applyProtection="1">
      <alignment horizontal="right" wrapText="1"/>
      <protection/>
    </xf>
    <xf numFmtId="3" fontId="15" fillId="33" borderId="10" xfId="62" applyNumberFormat="1" applyFont="1" applyFill="1" applyBorder="1" applyAlignment="1" applyProtection="1">
      <alignment horizontal="right" wrapText="1"/>
      <protection locked="0"/>
    </xf>
    <xf numFmtId="3" fontId="13" fillId="33" borderId="10" xfId="62" applyNumberFormat="1" applyFont="1" applyFill="1" applyBorder="1" applyAlignment="1" applyProtection="1">
      <alignment horizontal="right" wrapText="1"/>
      <protection locked="0"/>
    </xf>
    <xf numFmtId="0" fontId="2" fillId="6" borderId="0" xfId="59" applyFont="1" applyFill="1">
      <alignment/>
      <protection/>
    </xf>
    <xf numFmtId="0" fontId="2" fillId="6" borderId="0" xfId="62" applyFont="1" applyFill="1" applyAlignment="1">
      <alignment vertical="center" wrapText="1"/>
      <protection/>
    </xf>
    <xf numFmtId="2" fontId="3" fillId="6" borderId="10" xfId="62" applyNumberFormat="1" applyFont="1" applyFill="1" applyBorder="1" applyAlignment="1" applyProtection="1">
      <alignment horizontal="center" vertical="center" wrapText="1"/>
      <protection/>
    </xf>
    <xf numFmtId="2" fontId="3" fillId="6" borderId="10" xfId="62" applyNumberFormat="1" applyFont="1" applyFill="1" applyBorder="1" applyAlignment="1" applyProtection="1">
      <alignment horizontal="center" vertical="center" wrapText="1"/>
      <protection locked="0"/>
    </xf>
    <xf numFmtId="0" fontId="2" fillId="6" borderId="10" xfId="62" applyFont="1" applyFill="1" applyBorder="1" applyAlignment="1" applyProtection="1">
      <alignment horizontal="center" vertical="center" wrapText="1"/>
      <protection/>
    </xf>
    <xf numFmtId="203" fontId="3" fillId="6" borderId="10" xfId="62" applyNumberFormat="1" applyFont="1" applyFill="1" applyBorder="1" applyAlignment="1" applyProtection="1">
      <alignment horizontal="right" wrapText="1"/>
      <protection/>
    </xf>
    <xf numFmtId="198" fontId="3" fillId="6" borderId="10" xfId="62" applyNumberFormat="1" applyFont="1" applyFill="1" applyBorder="1" applyAlignment="1" applyProtection="1">
      <alignment horizontal="right" wrapText="1"/>
      <protection/>
    </xf>
    <xf numFmtId="3" fontId="15" fillId="6" borderId="10" xfId="62" applyNumberFormat="1" applyFont="1" applyFill="1" applyBorder="1" applyAlignment="1" applyProtection="1">
      <alignment horizontal="right" wrapText="1"/>
      <protection locked="0"/>
    </xf>
    <xf numFmtId="198" fontId="15" fillId="6" borderId="10" xfId="62" applyNumberFormat="1" applyFont="1" applyFill="1" applyBorder="1" applyAlignment="1" applyProtection="1">
      <alignment horizontal="right" wrapText="1"/>
      <protection/>
    </xf>
    <xf numFmtId="3" fontId="13" fillId="6" borderId="10" xfId="62" applyNumberFormat="1" applyFont="1" applyFill="1" applyBorder="1" applyAlignment="1" applyProtection="1">
      <alignment horizontal="right" wrapText="1"/>
      <protection locked="0"/>
    </xf>
    <xf numFmtId="198" fontId="13" fillId="6" borderId="10" xfId="62" applyNumberFormat="1" applyFont="1" applyFill="1" applyBorder="1" applyAlignment="1" applyProtection="1">
      <alignment horizontal="right" wrapText="1"/>
      <protection/>
    </xf>
    <xf numFmtId="0" fontId="2" fillId="34" borderId="0" xfId="59" applyFont="1" applyFill="1">
      <alignment/>
      <protection/>
    </xf>
    <xf numFmtId="0" fontId="2" fillId="34" borderId="0" xfId="62" applyFont="1" applyFill="1">
      <alignment/>
      <protection/>
    </xf>
    <xf numFmtId="2" fontId="3" fillId="34" borderId="10" xfId="62" applyNumberFormat="1" applyFont="1" applyFill="1" applyBorder="1" applyAlignment="1" applyProtection="1">
      <alignment horizontal="center" vertical="center" wrapText="1"/>
      <protection/>
    </xf>
    <xf numFmtId="0" fontId="2" fillId="34" borderId="10" xfId="62" applyFont="1" applyFill="1" applyBorder="1" applyAlignment="1" applyProtection="1">
      <alignment horizontal="center" vertical="center" wrapText="1"/>
      <protection/>
    </xf>
    <xf numFmtId="3" fontId="15" fillId="34" borderId="10" xfId="62" applyNumberFormat="1" applyFont="1" applyFill="1" applyBorder="1" applyAlignment="1" applyProtection="1">
      <alignment horizontal="right" wrapText="1"/>
      <protection locked="0"/>
    </xf>
    <xf numFmtId="3" fontId="13" fillId="34" borderId="10" xfId="62" applyNumberFormat="1" applyFont="1" applyFill="1" applyBorder="1" applyAlignment="1" applyProtection="1">
      <alignment horizontal="right" wrapText="1"/>
      <protection locked="0"/>
    </xf>
    <xf numFmtId="3" fontId="84" fillId="34" borderId="10" xfId="62" applyNumberFormat="1" applyFont="1" applyFill="1" applyBorder="1" applyAlignment="1" applyProtection="1">
      <alignment horizontal="right" wrapText="1"/>
      <protection locked="0"/>
    </xf>
    <xf numFmtId="0" fontId="15" fillId="0" borderId="10" xfId="62" applyFont="1" applyBorder="1" applyAlignment="1" applyProtection="1">
      <alignment horizontal="center" vertical="center" wrapText="1"/>
      <protection/>
    </xf>
    <xf numFmtId="0" fontId="3" fillId="0" borderId="0" xfId="59" applyFont="1">
      <alignment/>
      <protection/>
    </xf>
    <xf numFmtId="0" fontId="2" fillId="0" borderId="10" xfId="0" applyFont="1" applyFill="1" applyBorder="1" applyAlignment="1">
      <alignment horizontal="left" vertical="center" wrapText="1"/>
    </xf>
    <xf numFmtId="0" fontId="16" fillId="0" borderId="0" xfId="58" applyFont="1" applyFill="1" applyAlignment="1">
      <alignment horizontal="center" vertical="center" wrapText="1"/>
      <protection/>
    </xf>
    <xf numFmtId="0" fontId="17" fillId="0" borderId="0" xfId="58" applyFont="1" applyFill="1" applyAlignment="1">
      <alignment wrapText="1"/>
      <protection/>
    </xf>
    <xf numFmtId="0" fontId="18" fillId="0" borderId="0" xfId="58" applyFont="1" applyFill="1" applyAlignment="1">
      <alignment wrapText="1"/>
      <protection/>
    </xf>
    <xf numFmtId="0" fontId="16" fillId="0" borderId="10" xfId="58" applyFont="1" applyFill="1" applyBorder="1" applyAlignment="1">
      <alignment horizontal="center" vertical="center" textRotation="90" wrapText="1"/>
      <protection/>
    </xf>
    <xf numFmtId="0" fontId="16" fillId="0" borderId="30" xfId="58" applyFont="1" applyFill="1" applyBorder="1" applyAlignment="1">
      <alignment horizontal="center" vertical="center" wrapText="1"/>
      <protection/>
    </xf>
    <xf numFmtId="0" fontId="16" fillId="0" borderId="32" xfId="58" applyFont="1" applyFill="1" applyBorder="1" applyAlignment="1">
      <alignment horizontal="center" vertical="center" wrapText="1"/>
      <protection/>
    </xf>
    <xf numFmtId="0" fontId="16" fillId="0" borderId="10" xfId="58" applyFont="1" applyFill="1" applyBorder="1" applyAlignment="1">
      <alignment horizontal="center" vertical="center" wrapText="1"/>
      <protection/>
    </xf>
    <xf numFmtId="0" fontId="17" fillId="0" borderId="33" xfId="58" applyFont="1" applyFill="1" applyBorder="1" applyAlignment="1">
      <alignment horizontal="center" vertical="center" wrapText="1"/>
      <protection/>
    </xf>
    <xf numFmtId="0" fontId="16" fillId="0" borderId="28" xfId="58" applyFont="1" applyFill="1" applyBorder="1" applyAlignment="1">
      <alignment horizontal="center" vertical="center" wrapText="1"/>
      <protection/>
    </xf>
    <xf numFmtId="0" fontId="19" fillId="0" borderId="30" xfId="58" applyFont="1" applyFill="1" applyBorder="1" applyAlignment="1">
      <alignment horizontal="center" vertical="center" wrapText="1"/>
      <protection/>
    </xf>
    <xf numFmtId="0" fontId="19" fillId="0" borderId="34" xfId="58" applyFont="1" applyFill="1" applyBorder="1" applyAlignment="1">
      <alignment horizontal="center" vertical="center" wrapText="1"/>
      <protection/>
    </xf>
    <xf numFmtId="0" fontId="19" fillId="0" borderId="10" xfId="58" applyFont="1" applyFill="1" applyBorder="1" applyAlignment="1">
      <alignment horizontal="center" vertical="center" wrapText="1"/>
      <protection/>
    </xf>
    <xf numFmtId="0" fontId="19" fillId="0" borderId="24" xfId="58" applyFont="1" applyFill="1" applyBorder="1" applyAlignment="1">
      <alignment horizontal="center" vertical="center" wrapText="1"/>
      <protection/>
    </xf>
    <xf numFmtId="0" fontId="19" fillId="0" borderId="35" xfId="58" applyFont="1" applyFill="1" applyBorder="1" applyAlignment="1">
      <alignment horizontal="center" vertical="center" wrapText="1"/>
      <protection/>
    </xf>
    <xf numFmtId="0" fontId="19" fillId="0" borderId="13" xfId="58" applyFont="1" applyFill="1" applyBorder="1" applyAlignment="1">
      <alignment horizontal="center" vertical="center" wrapText="1"/>
      <protection/>
    </xf>
    <xf numFmtId="0" fontId="20" fillId="0" borderId="14" xfId="58" applyFont="1" applyFill="1" applyBorder="1" applyAlignment="1">
      <alignment horizontal="center" vertical="center" wrapText="1"/>
      <protection/>
    </xf>
    <xf numFmtId="0" fontId="20" fillId="0" borderId="25" xfId="58" applyFont="1" applyFill="1" applyBorder="1" applyAlignment="1">
      <alignment horizontal="center" vertical="center" wrapText="1"/>
      <protection/>
    </xf>
    <xf numFmtId="0" fontId="19" fillId="0" borderId="12" xfId="58" applyFont="1" applyFill="1" applyBorder="1" applyAlignment="1">
      <alignment horizontal="center" wrapText="1"/>
      <protection/>
    </xf>
    <xf numFmtId="0" fontId="19" fillId="0" borderId="24" xfId="58" applyFont="1" applyFill="1" applyBorder="1" applyAlignment="1">
      <alignment horizontal="center" wrapText="1"/>
      <protection/>
    </xf>
    <xf numFmtId="0" fontId="19" fillId="0" borderId="0" xfId="58" applyFont="1" applyFill="1" applyAlignment="1">
      <alignment horizontal="center" wrapText="1"/>
      <protection/>
    </xf>
    <xf numFmtId="0" fontId="19" fillId="0" borderId="25" xfId="58" applyFont="1" applyFill="1" applyBorder="1" applyAlignment="1">
      <alignment horizontal="left" vertical="center" wrapText="1"/>
      <protection/>
    </xf>
    <xf numFmtId="1" fontId="19" fillId="0" borderId="10" xfId="58" applyNumberFormat="1" applyFont="1" applyFill="1" applyBorder="1" applyAlignment="1">
      <alignment horizontal="center" vertical="center" wrapText="1"/>
      <protection/>
    </xf>
    <xf numFmtId="4" fontId="19" fillId="0" borderId="10" xfId="58" applyNumberFormat="1" applyFont="1" applyFill="1" applyBorder="1" applyAlignment="1">
      <alignment horizontal="center" wrapText="1"/>
      <protection/>
    </xf>
    <xf numFmtId="3" fontId="19" fillId="0" borderId="24" xfId="58" applyNumberFormat="1" applyFont="1" applyFill="1" applyBorder="1" applyAlignment="1">
      <alignment horizontal="center" vertical="center" wrapText="1"/>
      <protection/>
    </xf>
    <xf numFmtId="3" fontId="19" fillId="0" borderId="10" xfId="58" applyNumberFormat="1" applyFont="1" applyFill="1" applyBorder="1" applyAlignment="1">
      <alignment horizontal="center" vertical="center" wrapText="1"/>
      <protection/>
    </xf>
    <xf numFmtId="0" fontId="19" fillId="0" borderId="0" xfId="58" applyFont="1" applyFill="1" applyAlignment="1">
      <alignment wrapText="1"/>
      <protection/>
    </xf>
    <xf numFmtId="0" fontId="17" fillId="0" borderId="10" xfId="58" applyFont="1" applyFill="1" applyBorder="1" applyAlignment="1">
      <alignment wrapText="1"/>
      <protection/>
    </xf>
    <xf numFmtId="0" fontId="17" fillId="0" borderId="0" xfId="58" applyFont="1" applyFill="1" applyBorder="1" applyAlignment="1">
      <alignment horizontal="left" wrapText="1"/>
      <protection/>
    </xf>
    <xf numFmtId="180" fontId="16" fillId="0" borderId="0" xfId="58" applyNumberFormat="1" applyFont="1" applyFill="1" applyBorder="1" applyAlignment="1">
      <alignment horizontal="center" wrapText="1"/>
      <protection/>
    </xf>
    <xf numFmtId="180" fontId="17" fillId="0" borderId="0" xfId="58" applyNumberFormat="1" applyFont="1" applyFill="1" applyBorder="1" applyAlignment="1">
      <alignment horizontal="center" wrapText="1"/>
      <protection/>
    </xf>
    <xf numFmtId="0" fontId="16" fillId="0" borderId="0" xfId="58" applyFont="1" applyFill="1" applyBorder="1" applyAlignment="1" applyProtection="1">
      <alignment wrapText="1"/>
      <protection/>
    </xf>
    <xf numFmtId="198" fontId="16" fillId="0" borderId="0" xfId="68" applyNumberFormat="1" applyFont="1" applyFill="1" applyBorder="1" applyAlignment="1" applyProtection="1">
      <alignment wrapText="1"/>
      <protection/>
    </xf>
    <xf numFmtId="4" fontId="16" fillId="0" borderId="0" xfId="58" applyNumberFormat="1" applyFont="1" applyFill="1" applyBorder="1" applyAlignment="1" applyProtection="1">
      <alignment wrapText="1"/>
      <protection/>
    </xf>
    <xf numFmtId="0" fontId="17" fillId="0" borderId="0" xfId="58" applyFont="1" applyFill="1" applyBorder="1" applyAlignment="1" applyProtection="1">
      <alignment wrapText="1"/>
      <protection/>
    </xf>
    <xf numFmtId="4" fontId="16" fillId="0" borderId="0" xfId="68" applyNumberFormat="1" applyFont="1" applyFill="1" applyBorder="1" applyAlignment="1" applyProtection="1">
      <alignment wrapText="1"/>
      <protection/>
    </xf>
    <xf numFmtId="4" fontId="17" fillId="0" borderId="0" xfId="58" applyNumberFormat="1" applyFont="1" applyFill="1" applyBorder="1" applyAlignment="1" applyProtection="1">
      <alignment wrapText="1"/>
      <protection/>
    </xf>
    <xf numFmtId="180" fontId="17" fillId="0" borderId="0" xfId="58" applyNumberFormat="1" applyFont="1" applyFill="1" applyBorder="1" applyAlignment="1">
      <alignment wrapText="1"/>
      <protection/>
    </xf>
    <xf numFmtId="0" fontId="17" fillId="0" borderId="0" xfId="58" applyFont="1" applyFill="1" applyBorder="1" applyAlignment="1">
      <alignment wrapText="1"/>
      <protection/>
    </xf>
    <xf numFmtId="4" fontId="16" fillId="0" borderId="0" xfId="58" applyNumberFormat="1" applyFont="1" applyFill="1" applyBorder="1" applyAlignment="1" applyProtection="1">
      <alignment horizontal="left" wrapText="1"/>
      <protection/>
    </xf>
    <xf numFmtId="4" fontId="16" fillId="0" borderId="0" xfId="68" applyNumberFormat="1" applyFont="1" applyFill="1" applyBorder="1" applyAlignment="1" applyProtection="1">
      <alignment horizontal="left" wrapText="1"/>
      <protection/>
    </xf>
    <xf numFmtId="4" fontId="17" fillId="0" borderId="0" xfId="58" applyNumberFormat="1" applyFont="1" applyFill="1" applyBorder="1" applyAlignment="1">
      <alignment wrapText="1"/>
      <protection/>
    </xf>
    <xf numFmtId="202" fontId="16" fillId="0" borderId="0" xfId="58" applyNumberFormat="1" applyFont="1" applyFill="1" applyBorder="1" applyAlignment="1" applyProtection="1">
      <alignment horizontal="center" wrapText="1"/>
      <protection/>
    </xf>
    <xf numFmtId="198" fontId="16" fillId="0" borderId="0" xfId="68" applyNumberFormat="1" applyFont="1" applyFill="1" applyBorder="1" applyAlignment="1" applyProtection="1">
      <alignment horizontal="left" wrapText="1"/>
      <protection/>
    </xf>
    <xf numFmtId="202" fontId="17" fillId="0" borderId="0" xfId="58" applyNumberFormat="1" applyFont="1" applyFill="1" applyBorder="1" applyAlignment="1" applyProtection="1">
      <alignment wrapText="1"/>
      <protection/>
    </xf>
    <xf numFmtId="4" fontId="16" fillId="0" borderId="0" xfId="62" applyNumberFormat="1" applyFont="1" applyFill="1" applyBorder="1" applyAlignment="1">
      <alignment horizontal="center" vertical="center"/>
      <protection/>
    </xf>
    <xf numFmtId="4" fontId="17" fillId="0" borderId="0" xfId="58" applyNumberFormat="1" applyFont="1" applyFill="1" applyAlignment="1">
      <alignment wrapText="1"/>
      <protection/>
    </xf>
    <xf numFmtId="4" fontId="17" fillId="0" borderId="0" xfId="70" applyNumberFormat="1" applyFont="1" applyFill="1" applyBorder="1" applyAlignment="1" applyProtection="1">
      <alignment wrapText="1"/>
      <protection/>
    </xf>
    <xf numFmtId="199" fontId="16" fillId="0" borderId="0" xfId="69" applyNumberFormat="1" applyFont="1" applyFill="1" applyBorder="1" applyAlignment="1" applyProtection="1">
      <alignment wrapText="1"/>
      <protection/>
    </xf>
    <xf numFmtId="4" fontId="16" fillId="0" borderId="0" xfId="58" applyNumberFormat="1" applyFont="1" applyFill="1" applyAlignment="1">
      <alignment wrapText="1"/>
      <protection/>
    </xf>
    <xf numFmtId="203" fontId="85" fillId="0" borderId="0" xfId="69" applyNumberFormat="1" applyFont="1" applyFill="1" applyBorder="1" applyAlignment="1" applyProtection="1">
      <alignment wrapText="1"/>
      <protection/>
    </xf>
    <xf numFmtId="199" fontId="85" fillId="0" borderId="0" xfId="69" applyNumberFormat="1" applyFont="1" applyFill="1" applyBorder="1" applyAlignment="1" applyProtection="1">
      <alignment wrapText="1"/>
      <protection/>
    </xf>
    <xf numFmtId="218" fontId="16" fillId="0" borderId="0" xfId="58" applyNumberFormat="1" applyFont="1" applyFill="1" applyAlignment="1">
      <alignment wrapText="1"/>
      <protection/>
    </xf>
    <xf numFmtId="218" fontId="18" fillId="0" borderId="0" xfId="58" applyNumberFormat="1" applyFont="1" applyFill="1" applyAlignment="1">
      <alignment vertical="top" wrapText="1"/>
      <protection/>
    </xf>
    <xf numFmtId="0" fontId="85" fillId="0" borderId="0" xfId="58" applyFont="1" applyFill="1" applyAlignment="1">
      <alignment wrapText="1"/>
      <protection/>
    </xf>
    <xf numFmtId="0" fontId="2" fillId="0" borderId="0" xfId="59" applyFont="1" applyFill="1">
      <alignment/>
      <protection/>
    </xf>
    <xf numFmtId="203" fontId="2" fillId="0" borderId="0" xfId="59" applyNumberFormat="1" applyFont="1" applyFill="1">
      <alignment/>
      <protection/>
    </xf>
    <xf numFmtId="0" fontId="5" fillId="0" borderId="0" xfId="59" applyFont="1" applyFill="1" applyAlignment="1" applyProtection="1">
      <alignment horizontal="right"/>
      <protection/>
    </xf>
    <xf numFmtId="4" fontId="3" fillId="0" borderId="15" xfId="0" applyNumberFormat="1" applyFont="1" applyFill="1" applyBorder="1" applyAlignment="1">
      <alignment/>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4" fontId="3" fillId="0" borderId="12" xfId="0" applyNumberFormat="1" applyFont="1" applyFill="1" applyBorder="1" applyAlignment="1">
      <alignment/>
    </xf>
    <xf numFmtId="4" fontId="2" fillId="0" borderId="14" xfId="0" applyNumberFormat="1" applyFont="1" applyFill="1" applyBorder="1" applyAlignment="1" applyProtection="1">
      <alignment/>
      <protection locked="0"/>
    </xf>
    <xf numFmtId="4" fontId="0" fillId="0" borderId="0" xfId="0" applyNumberFormat="1" applyFill="1" applyAlignment="1">
      <alignment/>
    </xf>
    <xf numFmtId="0" fontId="2" fillId="0" borderId="0" xfId="0" applyFont="1" applyFill="1" applyBorder="1" applyAlignment="1">
      <alignment horizontal="left"/>
    </xf>
    <xf numFmtId="4" fontId="2" fillId="0" borderId="0" xfId="0" applyNumberFormat="1" applyFont="1" applyFill="1" applyBorder="1" applyAlignment="1" applyProtection="1">
      <alignment/>
      <protection locked="0"/>
    </xf>
    <xf numFmtId="4" fontId="3" fillId="0" borderId="15" xfId="0" applyNumberFormat="1" applyFont="1" applyFill="1" applyBorder="1" applyAlignment="1">
      <alignment/>
    </xf>
    <xf numFmtId="0" fontId="2" fillId="0" borderId="11" xfId="0" applyFont="1" applyFill="1" applyBorder="1" applyAlignment="1">
      <alignment horizontal="center"/>
    </xf>
    <xf numFmtId="0" fontId="13" fillId="0" borderId="10" xfId="0" applyFont="1" applyFill="1" applyBorder="1" applyAlignment="1">
      <alignment horizont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vertical="center" wrapText="1"/>
    </xf>
    <xf numFmtId="3" fontId="2" fillId="0" borderId="10" xfId="0" applyNumberFormat="1" applyFont="1" applyFill="1" applyBorder="1" applyAlignment="1" applyProtection="1">
      <alignment horizontal="center" vertical="center" wrapText="1"/>
      <protection locked="0"/>
    </xf>
    <xf numFmtId="4" fontId="2" fillId="0" borderId="12" xfId="0" applyNumberFormat="1" applyFont="1" applyFill="1" applyBorder="1" applyAlignment="1">
      <alignment wrapText="1"/>
    </xf>
    <xf numFmtId="3" fontId="2" fillId="0" borderId="10" xfId="0" applyNumberFormat="1" applyFont="1" applyFill="1" applyBorder="1" applyAlignment="1" applyProtection="1">
      <alignment horizontal="center" wrapText="1"/>
      <protection locked="0"/>
    </xf>
    <xf numFmtId="0" fontId="2" fillId="0" borderId="10" xfId="0" applyFont="1" applyFill="1" applyBorder="1" applyAlignment="1" applyProtection="1">
      <alignment wrapText="1"/>
      <protection locked="0"/>
    </xf>
    <xf numFmtId="4" fontId="2" fillId="0" borderId="12" xfId="0" applyNumberFormat="1" applyFont="1" applyFill="1" applyBorder="1" applyAlignment="1" applyProtection="1">
      <alignment wrapText="1"/>
      <protection locked="0"/>
    </xf>
    <xf numFmtId="0" fontId="2" fillId="0" borderId="10" xfId="0" applyFont="1" applyFill="1" applyBorder="1" applyAlignment="1">
      <alignment horizontal="center" vertical="top" wrapText="1"/>
    </xf>
    <xf numFmtId="0" fontId="2" fillId="0" borderId="24" xfId="0" applyFont="1" applyFill="1" applyBorder="1" applyAlignment="1">
      <alignment horizontal="center" vertical="center" wrapText="1"/>
    </xf>
    <xf numFmtId="0" fontId="3" fillId="0" borderId="17" xfId="0" applyFont="1" applyFill="1" applyBorder="1" applyAlignment="1">
      <alignment horizontal="left"/>
    </xf>
    <xf numFmtId="0" fontId="3" fillId="0" borderId="0" xfId="0" applyFont="1" applyFill="1" applyBorder="1" applyAlignment="1">
      <alignment horizontal="left"/>
    </xf>
    <xf numFmtId="3" fontId="3" fillId="0" borderId="23" xfId="0" applyNumberFormat="1" applyFont="1" applyFill="1" applyBorder="1" applyAlignment="1">
      <alignment/>
    </xf>
    <xf numFmtId="0" fontId="2" fillId="0" borderId="11" xfId="0" applyFont="1" applyFill="1" applyBorder="1" applyAlignment="1" applyProtection="1">
      <alignment horizontal="center"/>
      <protection/>
    </xf>
    <xf numFmtId="0" fontId="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wrapText="1"/>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lignment/>
    </xf>
    <xf numFmtId="49" fontId="2" fillId="0" borderId="25" xfId="0" applyNumberFormat="1" applyFont="1" applyFill="1" applyBorder="1" applyAlignment="1" applyProtection="1">
      <alignment wrapText="1"/>
      <protection locked="0"/>
    </xf>
    <xf numFmtId="0" fontId="0" fillId="0" borderId="17" xfId="0" applyFill="1" applyBorder="1" applyAlignment="1">
      <alignment/>
    </xf>
    <xf numFmtId="0" fontId="0" fillId="0" borderId="0" xfId="0" applyFill="1" applyBorder="1" applyAlignment="1">
      <alignment/>
    </xf>
    <xf numFmtId="0" fontId="0" fillId="0" borderId="23" xfId="0" applyFill="1" applyBorder="1" applyAlignment="1">
      <alignment/>
    </xf>
    <xf numFmtId="0" fontId="2" fillId="0" borderId="11" xfId="0"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0" fontId="2" fillId="0" borderId="10" xfId="0" applyFont="1" applyFill="1" applyBorder="1" applyAlignment="1" applyProtection="1">
      <alignment horizontal="center" vertical="center"/>
      <protection locked="0"/>
    </xf>
    <xf numFmtId="4" fontId="2" fillId="0" borderId="12" xfId="0" applyNumberFormat="1" applyFont="1" applyFill="1" applyBorder="1" applyAlignment="1">
      <alignment horizontal="center" vertical="center" wrapText="1"/>
    </xf>
    <xf numFmtId="4" fontId="3" fillId="0" borderId="12" xfId="0" applyNumberFormat="1" applyFont="1" applyFill="1" applyBorder="1" applyAlignment="1">
      <alignment horizontal="right" vertical="top" wrapText="1"/>
    </xf>
    <xf numFmtId="0" fontId="2" fillId="0" borderId="11" xfId="0" applyFont="1" applyFill="1" applyBorder="1" applyAlignment="1">
      <alignment horizontal="center" vertical="center"/>
    </xf>
    <xf numFmtId="0" fontId="13" fillId="0" borderId="10" xfId="0" applyFont="1" applyFill="1" applyBorder="1" applyAlignment="1">
      <alignment horizontal="center" vertical="center" wrapText="1"/>
    </xf>
    <xf numFmtId="3" fontId="2" fillId="0" borderId="10" xfId="0" applyNumberFormat="1" applyFont="1" applyFill="1" applyBorder="1" applyAlignment="1">
      <alignment vertical="center" wrapText="1"/>
    </xf>
    <xf numFmtId="180" fontId="2" fillId="0" borderId="10" xfId="0" applyNumberFormat="1" applyFont="1" applyFill="1" applyBorder="1" applyAlignment="1" applyProtection="1">
      <alignment horizontal="center" wrapText="1"/>
      <protection locked="0"/>
    </xf>
    <xf numFmtId="3" fontId="2" fillId="0" borderId="10" xfId="0" applyNumberFormat="1" applyFont="1" applyFill="1" applyBorder="1" applyAlignment="1">
      <alignment horizontal="center" vertical="center" wrapText="1"/>
    </xf>
    <xf numFmtId="4" fontId="2" fillId="0" borderId="10" xfId="0" applyNumberFormat="1" applyFont="1" applyFill="1" applyBorder="1" applyAlignment="1" applyProtection="1">
      <alignment horizontal="center" wrapText="1"/>
      <protection locked="0"/>
    </xf>
    <xf numFmtId="4" fontId="3" fillId="0" borderId="14" xfId="0" applyNumberFormat="1" applyFont="1" applyFill="1" applyBorder="1" applyAlignment="1">
      <alignment/>
    </xf>
    <xf numFmtId="3" fontId="3" fillId="0" borderId="15" xfId="0" applyNumberFormat="1" applyFont="1" applyFill="1" applyBorder="1" applyAlignment="1">
      <alignment horizontal="right" wrapText="1"/>
    </xf>
    <xf numFmtId="0" fontId="2" fillId="0" borderId="11"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3" fontId="2" fillId="0" borderId="12" xfId="0" applyNumberFormat="1" applyFont="1" applyFill="1" applyBorder="1" applyAlignment="1">
      <alignment vertical="center" wrapText="1"/>
    </xf>
    <xf numFmtId="0" fontId="2" fillId="0" borderId="11" xfId="0"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vertical="center" wrapText="1"/>
      <protection locked="0"/>
    </xf>
    <xf numFmtId="3" fontId="2" fillId="0" borderId="12" xfId="0" applyNumberFormat="1" applyFont="1" applyFill="1" applyBorder="1" applyAlignment="1" applyProtection="1">
      <alignment vertical="center" wrapText="1"/>
      <protection locked="0"/>
    </xf>
    <xf numFmtId="3" fontId="3" fillId="0" borderId="10" xfId="0" applyNumberFormat="1" applyFont="1" applyFill="1" applyBorder="1" applyAlignment="1">
      <alignment vertical="center" wrapText="1"/>
    </xf>
    <xf numFmtId="0" fontId="0" fillId="0" borderId="10" xfId="0" applyFill="1" applyBorder="1" applyAlignment="1">
      <alignment/>
    </xf>
    <xf numFmtId="3" fontId="3" fillId="0" borderId="12" xfId="0" applyNumberFormat="1" applyFont="1" applyFill="1" applyBorder="1" applyAlignment="1">
      <alignment vertical="center" wrapText="1"/>
    </xf>
    <xf numFmtId="3" fontId="3" fillId="0" borderId="21" xfId="0" applyNumberFormat="1" applyFont="1" applyFill="1" applyBorder="1" applyAlignment="1">
      <alignment vertical="center" wrapText="1"/>
    </xf>
    <xf numFmtId="0" fontId="0" fillId="0" borderId="21" xfId="0" applyFill="1" applyBorder="1" applyAlignment="1">
      <alignment/>
    </xf>
    <xf numFmtId="3" fontId="3" fillId="0" borderId="22" xfId="0" applyNumberFormat="1" applyFont="1" applyFill="1" applyBorder="1" applyAlignment="1">
      <alignment vertical="center" wrapText="1"/>
    </xf>
    <xf numFmtId="3" fontId="3" fillId="0" borderId="13" xfId="0" applyNumberFormat="1" applyFont="1" applyFill="1" applyBorder="1" applyAlignment="1">
      <alignment vertical="center" wrapText="1"/>
    </xf>
    <xf numFmtId="0" fontId="0" fillId="0" borderId="13" xfId="0" applyFill="1" applyBorder="1" applyAlignment="1">
      <alignment/>
    </xf>
    <xf numFmtId="3" fontId="3" fillId="0" borderId="14" xfId="0" applyNumberFormat="1" applyFont="1" applyFill="1" applyBorder="1" applyAlignment="1">
      <alignment vertical="center" wrapText="1"/>
    </xf>
    <xf numFmtId="0" fontId="3" fillId="0" borderId="0" xfId="0" applyFont="1" applyFill="1" applyBorder="1" applyAlignment="1">
      <alignment horizontal="left" vertical="center"/>
    </xf>
    <xf numFmtId="3" fontId="3" fillId="0" borderId="0" xfId="0" applyNumberFormat="1" applyFont="1" applyFill="1" applyBorder="1" applyAlignment="1">
      <alignment vertical="center" wrapText="1"/>
    </xf>
    <xf numFmtId="4" fontId="2" fillId="0" borderId="14" xfId="0" applyNumberFormat="1" applyFont="1" applyFill="1" applyBorder="1" applyAlignment="1">
      <alignment/>
    </xf>
    <xf numFmtId="3" fontId="2" fillId="0" borderId="24" xfId="0" applyNumberFormat="1" applyFont="1" applyFill="1" applyBorder="1" applyAlignment="1">
      <alignment horizontal="center" vertical="center" wrapText="1"/>
    </xf>
    <xf numFmtId="4" fontId="2" fillId="0" borderId="12" xfId="0" applyNumberFormat="1" applyFont="1" applyFill="1" applyBorder="1" applyAlignment="1">
      <alignment horizontal="right" vertical="center" wrapText="1"/>
    </xf>
    <xf numFmtId="4" fontId="2" fillId="0" borderId="10" xfId="61" applyNumberFormat="1" applyFont="1" applyFill="1" applyBorder="1" applyAlignment="1">
      <alignment horizontal="right" vertical="center" wrapText="1"/>
      <protection/>
    </xf>
    <xf numFmtId="0" fontId="2" fillId="0" borderId="24" xfId="0" applyFont="1" applyFill="1" applyBorder="1" applyAlignment="1" applyProtection="1">
      <alignment horizontal="center" vertical="center" wrapText="1"/>
      <protection locked="0"/>
    </xf>
    <xf numFmtId="0" fontId="0" fillId="0" borderId="0" xfId="0" applyFont="1" applyFill="1" applyAlignment="1">
      <alignment/>
    </xf>
    <xf numFmtId="3" fontId="4" fillId="0" borderId="15" xfId="0" applyNumberFormat="1" applyFont="1" applyFill="1" applyBorder="1" applyAlignment="1">
      <alignment wrapText="1"/>
    </xf>
    <xf numFmtId="3" fontId="2" fillId="0" borderId="12" xfId="0" applyNumberFormat="1" applyFont="1" applyFill="1" applyBorder="1" applyAlignment="1">
      <alignment/>
    </xf>
    <xf numFmtId="49" fontId="2" fillId="0" borderId="11" xfId="0" applyNumberFormat="1" applyFont="1" applyFill="1" applyBorder="1" applyAlignment="1" applyProtection="1">
      <alignment horizontal="center"/>
      <protection locked="0"/>
    </xf>
    <xf numFmtId="3" fontId="2" fillId="0" borderId="10" xfId="0" applyNumberFormat="1" applyFont="1" applyFill="1" applyBorder="1" applyAlignment="1" applyProtection="1">
      <alignment horizontal="center"/>
      <protection locked="0"/>
    </xf>
    <xf numFmtId="3" fontId="2" fillId="0" borderId="10" xfId="0" applyNumberFormat="1" applyFont="1" applyFill="1" applyBorder="1" applyAlignment="1" applyProtection="1">
      <alignment/>
      <protection locked="0"/>
    </xf>
    <xf numFmtId="3" fontId="2" fillId="0" borderId="10" xfId="0" applyNumberFormat="1" applyFont="1" applyFill="1" applyBorder="1" applyAlignment="1" applyProtection="1">
      <alignment/>
      <protection locked="0"/>
    </xf>
    <xf numFmtId="3" fontId="2" fillId="0" borderId="12" xfId="0" applyNumberFormat="1" applyFont="1" applyFill="1" applyBorder="1" applyAlignment="1" applyProtection="1">
      <alignment/>
      <protection locked="0"/>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3" fontId="3" fillId="0" borderId="23" xfId="0" applyNumberFormat="1" applyFont="1" applyFill="1" applyBorder="1" applyAlignment="1">
      <alignment vertical="center" wrapText="1"/>
    </xf>
    <xf numFmtId="0" fontId="2" fillId="0" borderId="10" xfId="0" applyFont="1" applyFill="1" applyBorder="1" applyAlignment="1" applyProtection="1">
      <alignment horizontal="left" vertical="top" wrapText="1"/>
      <protection locked="0"/>
    </xf>
    <xf numFmtId="3" fontId="2" fillId="0" borderId="10" xfId="0" applyNumberFormat="1" applyFont="1" applyFill="1" applyBorder="1" applyAlignment="1" applyProtection="1">
      <alignment horizontal="center" vertical="top" wrapText="1"/>
      <protection locked="0"/>
    </xf>
    <xf numFmtId="4" fontId="2" fillId="0" borderId="10" xfId="0" applyNumberFormat="1" applyFont="1" applyFill="1" applyBorder="1" applyAlignment="1" applyProtection="1">
      <alignment horizontal="center"/>
      <protection locked="0"/>
    </xf>
    <xf numFmtId="3" fontId="2" fillId="0" borderId="12" xfId="0" applyNumberFormat="1" applyFont="1" applyFill="1" applyBorder="1" applyAlignment="1">
      <alignment horizontal="right" vertical="top" wrapText="1"/>
    </xf>
    <xf numFmtId="0" fontId="2" fillId="0" borderId="11" xfId="0"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Fill="1" applyBorder="1" applyAlignment="1" applyProtection="1">
      <alignment/>
      <protection locked="0"/>
    </xf>
    <xf numFmtId="3" fontId="2" fillId="0" borderId="12" xfId="0" applyNumberFormat="1" applyFont="1" applyFill="1" applyBorder="1" applyAlignment="1" applyProtection="1">
      <alignment horizontal="right" vertical="top" wrapText="1"/>
      <protection locked="0"/>
    </xf>
    <xf numFmtId="3" fontId="3" fillId="0" borderId="12" xfId="0" applyNumberFormat="1" applyFont="1" applyFill="1" applyBorder="1" applyAlignment="1">
      <alignment horizontal="right" vertical="top" wrapText="1"/>
    </xf>
    <xf numFmtId="0" fontId="2" fillId="0" borderId="24" xfId="0" applyFont="1" applyFill="1" applyBorder="1" applyAlignment="1" applyProtection="1">
      <alignment vertical="center" wrapText="1"/>
      <protection locked="0"/>
    </xf>
    <xf numFmtId="4" fontId="2" fillId="0" borderId="10"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0" fontId="2" fillId="0" borderId="24" xfId="0" applyFont="1" applyFill="1" applyBorder="1" applyAlignment="1">
      <alignment horizontal="center" vertical="center"/>
    </xf>
    <xf numFmtId="4" fontId="2" fillId="0" borderId="10" xfId="0" applyNumberFormat="1" applyFont="1" applyFill="1" applyBorder="1" applyAlignment="1" applyProtection="1">
      <alignment horizontal="center" vertical="center"/>
      <protection locked="0"/>
    </xf>
    <xf numFmtId="3" fontId="2" fillId="0" borderId="10" xfId="0" applyNumberFormat="1" applyFont="1" applyFill="1" applyBorder="1" applyAlignment="1">
      <alignment/>
    </xf>
    <xf numFmtId="3" fontId="3" fillId="0" borderId="12" xfId="0" applyNumberFormat="1" applyFont="1" applyFill="1" applyBorder="1" applyAlignment="1">
      <alignment/>
    </xf>
    <xf numFmtId="4" fontId="2" fillId="0" borderId="24" xfId="0" applyNumberFormat="1" applyFont="1" applyFill="1" applyBorder="1" applyAlignment="1" applyProtection="1">
      <alignment horizontal="center" vertical="center" wrapText="1"/>
      <protection locked="0"/>
    </xf>
    <xf numFmtId="0" fontId="2" fillId="0" borderId="10" xfId="0" applyFont="1" applyFill="1" applyBorder="1" applyAlignment="1">
      <alignment vertical="center"/>
    </xf>
    <xf numFmtId="49" fontId="2" fillId="0" borderId="24" xfId="0" applyNumberFormat="1" applyFont="1" applyFill="1" applyBorder="1" applyAlignment="1" applyProtection="1">
      <alignment horizontal="left" vertical="center" wrapText="1"/>
      <protection locked="0"/>
    </xf>
    <xf numFmtId="49" fontId="2" fillId="0" borderId="25" xfId="0" applyNumberFormat="1" applyFont="1" applyFill="1" applyBorder="1" applyAlignment="1" applyProtection="1">
      <alignment horizontal="left" vertical="center" wrapText="1"/>
      <protection locked="0"/>
    </xf>
    <xf numFmtId="49" fontId="2" fillId="0" borderId="24" xfId="0" applyNumberFormat="1" applyFont="1" applyFill="1" applyBorder="1" applyAlignment="1" applyProtection="1">
      <alignment horizontal="center" vertical="center" wrapText="1"/>
      <protection locked="0"/>
    </xf>
    <xf numFmtId="3" fontId="2" fillId="0" borderId="24" xfId="0" applyNumberFormat="1" applyFont="1" applyFill="1" applyBorder="1" applyAlignment="1" applyProtection="1">
      <alignment horizontal="center" vertical="center" wrapText="1"/>
      <protection locked="0"/>
    </xf>
    <xf numFmtId="3" fontId="2" fillId="0" borderId="12"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protection locked="0"/>
    </xf>
    <xf numFmtId="3" fontId="2" fillId="0" borderId="10" xfId="0" applyNumberFormat="1" applyFont="1" applyFill="1" applyBorder="1" applyAlignment="1" applyProtection="1">
      <alignment horizontal="center" vertical="center"/>
      <protection locked="0"/>
    </xf>
    <xf numFmtId="3" fontId="2"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lignment/>
    </xf>
    <xf numFmtId="0" fontId="2" fillId="0" borderId="13" xfId="0" applyFont="1" applyFill="1" applyBorder="1" applyAlignment="1">
      <alignment/>
    </xf>
    <xf numFmtId="3" fontId="3" fillId="0" borderId="14" xfId="0" applyNumberFormat="1" applyFont="1" applyFill="1" applyBorder="1" applyAlignment="1">
      <alignment/>
    </xf>
    <xf numFmtId="0" fontId="2" fillId="0" borderId="0" xfId="0" applyFont="1" applyFill="1" applyBorder="1" applyAlignment="1">
      <alignment/>
    </xf>
    <xf numFmtId="3" fontId="3" fillId="0" borderId="0" xfId="0" applyNumberFormat="1" applyFont="1" applyFill="1" applyBorder="1" applyAlignment="1">
      <alignment/>
    </xf>
    <xf numFmtId="4" fontId="4" fillId="0" borderId="15" xfId="0" applyNumberFormat="1" applyFont="1" applyFill="1" applyBorder="1" applyAlignment="1">
      <alignment/>
    </xf>
    <xf numFmtId="49" fontId="2" fillId="0" borderId="11" xfId="0" applyNumberFormat="1" applyFont="1" applyFill="1" applyBorder="1" applyAlignment="1">
      <alignment horizontal="center"/>
    </xf>
    <xf numFmtId="0" fontId="0" fillId="0" borderId="0" xfId="0" applyFill="1" applyAlignment="1">
      <alignment vertical="top" wrapText="1"/>
    </xf>
    <xf numFmtId="4" fontId="2" fillId="0" borderId="12" xfId="0" applyNumberFormat="1" applyFont="1" applyFill="1" applyBorder="1" applyAlignment="1" applyProtection="1">
      <alignment/>
      <protection locked="0"/>
    </xf>
    <xf numFmtId="3" fontId="3" fillId="0" borderId="10" xfId="0" applyNumberFormat="1" applyFont="1" applyFill="1" applyBorder="1" applyAlignment="1">
      <alignment/>
    </xf>
    <xf numFmtId="4" fontId="3" fillId="0" borderId="12" xfId="0" applyNumberFormat="1" applyFont="1" applyFill="1" applyBorder="1" applyAlignment="1">
      <alignment/>
    </xf>
    <xf numFmtId="49" fontId="2" fillId="0" borderId="28" xfId="0" applyNumberFormat="1"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2" fillId="0" borderId="10" xfId="0" applyFont="1" applyFill="1" applyBorder="1" applyAlignment="1" applyProtection="1">
      <alignment horizontal="center"/>
      <protection locked="0"/>
    </xf>
    <xf numFmtId="4" fontId="2" fillId="0" borderId="12" xfId="0" applyNumberFormat="1" applyFont="1" applyFill="1" applyBorder="1" applyAlignment="1" applyProtection="1">
      <alignment/>
      <protection locked="0"/>
    </xf>
    <xf numFmtId="1" fontId="2" fillId="0" borderId="11" xfId="0" applyNumberFormat="1" applyFont="1" applyFill="1" applyBorder="1" applyAlignment="1">
      <alignment horizontal="center" vertical="center" wrapText="1"/>
    </xf>
    <xf numFmtId="0" fontId="3" fillId="0" borderId="24" xfId="0"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2" fillId="0" borderId="24" xfId="0" applyFont="1" applyFill="1" applyBorder="1" applyAlignment="1">
      <alignment vertical="center" wrapText="1"/>
    </xf>
    <xf numFmtId="3" fontId="2"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4" fontId="3" fillId="0" borderId="12" xfId="0" applyNumberFormat="1" applyFont="1" applyFill="1" applyBorder="1" applyAlignment="1">
      <alignment vertical="center" wrapText="1"/>
    </xf>
    <xf numFmtId="1" fontId="2" fillId="0" borderId="11" xfId="0" applyNumberFormat="1" applyFont="1" applyFill="1" applyBorder="1" applyAlignment="1" applyProtection="1">
      <alignment horizontal="center" vertical="center" wrapText="1"/>
      <protection locked="0"/>
    </xf>
    <xf numFmtId="1" fontId="2" fillId="0" borderId="20" xfId="0" applyNumberFormat="1" applyFont="1" applyFill="1" applyBorder="1" applyAlignment="1" applyProtection="1">
      <alignment horizontal="center" vertical="center" wrapText="1"/>
      <protection locked="0"/>
    </xf>
    <xf numFmtId="0" fontId="2" fillId="0" borderId="24" xfId="57" applyFont="1" applyFill="1" applyBorder="1" applyAlignment="1" applyProtection="1">
      <alignment vertical="distributed"/>
      <protection locked="0"/>
    </xf>
    <xf numFmtId="0" fontId="2" fillId="0" borderId="10" xfId="57" applyFont="1" applyFill="1" applyBorder="1" applyAlignment="1">
      <alignment horizontal="center" vertical="center"/>
      <protection/>
    </xf>
    <xf numFmtId="217" fontId="2" fillId="0" borderId="10" xfId="57" applyNumberFormat="1" applyFont="1" applyFill="1" applyBorder="1" applyAlignment="1">
      <alignment horizontal="center" vertical="center"/>
      <protection/>
    </xf>
    <xf numFmtId="4" fontId="2" fillId="0" borderId="10" xfId="57" applyNumberFormat="1" applyFont="1" applyFill="1" applyBorder="1" applyAlignment="1">
      <alignment horizontal="right" vertical="center" wrapText="1"/>
      <protection/>
    </xf>
    <xf numFmtId="4" fontId="2" fillId="0" borderId="12" xfId="0" applyNumberFormat="1" applyFont="1" applyFill="1" applyBorder="1" applyAlignment="1">
      <alignment vertical="center" wrapText="1"/>
    </xf>
    <xf numFmtId="4" fontId="2" fillId="0" borderId="12" xfId="0" applyNumberFormat="1" applyFont="1" applyFill="1" applyBorder="1" applyAlignment="1" applyProtection="1">
      <alignment vertical="center" wrapText="1"/>
      <protection locked="0"/>
    </xf>
    <xf numFmtId="4" fontId="2" fillId="0" borderId="12" xfId="0" applyNumberFormat="1" applyFont="1" applyFill="1" applyBorder="1" applyAlignment="1">
      <alignment/>
    </xf>
    <xf numFmtId="3" fontId="2" fillId="0" borderId="10" xfId="0" applyNumberFormat="1" applyFont="1" applyFill="1" applyBorder="1" applyAlignment="1">
      <alignment/>
    </xf>
    <xf numFmtId="0" fontId="86" fillId="0" borderId="0" xfId="0" applyFont="1" applyFill="1" applyAlignment="1">
      <alignment wrapText="1"/>
    </xf>
    <xf numFmtId="0" fontId="2" fillId="0" borderId="22" xfId="0" applyFont="1" applyFill="1" applyBorder="1" applyAlignment="1">
      <alignment/>
    </xf>
    <xf numFmtId="0" fontId="3" fillId="0" borderId="10" xfId="0" applyFont="1" applyFill="1" applyBorder="1" applyAlignment="1">
      <alignment vertical="center"/>
    </xf>
    <xf numFmtId="4" fontId="3" fillId="0" borderId="10" xfId="0" applyNumberFormat="1" applyFont="1" applyFill="1" applyBorder="1" applyAlignment="1">
      <alignment vertical="center" wrapText="1"/>
    </xf>
    <xf numFmtId="0" fontId="86" fillId="0" borderId="0" xfId="0" applyFont="1" applyFill="1" applyAlignment="1">
      <alignment horizontal="center" vertical="center" wrapText="1"/>
    </xf>
    <xf numFmtId="4" fontId="2" fillId="0" borderId="10" xfId="0" applyNumberFormat="1" applyFont="1" applyFill="1" applyBorder="1" applyAlignment="1">
      <alignment horizontal="center" vertical="center"/>
    </xf>
    <xf numFmtId="0" fontId="87" fillId="0" borderId="0" xfId="0" applyFont="1" applyFill="1" applyAlignment="1">
      <alignment/>
    </xf>
    <xf numFmtId="0" fontId="3" fillId="0" borderId="17" xfId="0" applyFont="1" applyFill="1" applyBorder="1" applyAlignment="1">
      <alignment horizontal="left" vertical="center"/>
    </xf>
    <xf numFmtId="0" fontId="2" fillId="0" borderId="0" xfId="0" applyFont="1" applyFill="1" applyBorder="1" applyAlignment="1">
      <alignment vertical="center"/>
    </xf>
    <xf numFmtId="4" fontId="2" fillId="0" borderId="0" xfId="0" applyNumberFormat="1" applyFont="1" applyFill="1" applyBorder="1" applyAlignment="1">
      <alignment vertical="center"/>
    </xf>
    <xf numFmtId="0" fontId="2" fillId="0" borderId="30" xfId="0" applyFont="1" applyFill="1" applyBorder="1" applyAlignment="1">
      <alignment horizontal="center" vertical="center" wrapText="1"/>
    </xf>
    <xf numFmtId="4" fontId="3" fillId="0" borderId="12"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pplyProtection="1">
      <alignment horizontal="right" vertical="center" wrapText="1"/>
      <protection locked="0"/>
    </xf>
    <xf numFmtId="4" fontId="3" fillId="0" borderId="0" xfId="0" applyNumberFormat="1" applyFont="1" applyFill="1" applyBorder="1" applyAlignment="1">
      <alignment horizontal="right" vertical="center" wrapText="1"/>
    </xf>
    <xf numFmtId="0" fontId="2" fillId="0" borderId="32" xfId="0" applyFont="1" applyFill="1" applyBorder="1" applyAlignment="1">
      <alignment horizontal="center" vertical="center" wrapText="1"/>
    </xf>
    <xf numFmtId="4" fontId="2" fillId="0" borderId="36"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49" fontId="3" fillId="0" borderId="0"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lignment horizontal="right" vertical="center" wrapText="1"/>
    </xf>
    <xf numFmtId="0" fontId="2" fillId="0" borderId="26" xfId="0" applyFont="1" applyFill="1" applyBorder="1" applyAlignment="1">
      <alignment horizontal="center" vertical="center" wrapText="1"/>
    </xf>
    <xf numFmtId="49" fontId="2" fillId="0" borderId="28" xfId="0" applyNumberFormat="1" applyFont="1" applyFill="1" applyBorder="1" applyAlignment="1" applyProtection="1">
      <alignment horizontal="left" vertical="center" wrapText="1"/>
      <protection locked="0"/>
    </xf>
    <xf numFmtId="49" fontId="2" fillId="0" borderId="29" xfId="0" applyNumberFormat="1" applyFont="1" applyFill="1" applyBorder="1" applyAlignment="1" applyProtection="1">
      <alignment horizontal="left" vertical="center" wrapText="1"/>
      <protection locked="0"/>
    </xf>
    <xf numFmtId="3" fontId="2" fillId="0" borderId="28" xfId="0" applyNumberFormat="1"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protection locked="0"/>
    </xf>
    <xf numFmtId="3" fontId="2" fillId="0" borderId="18" xfId="0" applyNumberFormat="1" applyFont="1" applyFill="1" applyBorder="1" applyAlignment="1" applyProtection="1">
      <alignment horizontal="center" vertical="center"/>
      <protection locked="0"/>
    </xf>
    <xf numFmtId="4" fontId="2" fillId="0" borderId="18" xfId="0" applyNumberFormat="1" applyFont="1" applyFill="1" applyBorder="1" applyAlignment="1" applyProtection="1">
      <alignment horizontal="center" vertical="center"/>
      <protection locked="0"/>
    </xf>
    <xf numFmtId="4" fontId="2" fillId="0" borderId="19" xfId="0" applyNumberFormat="1" applyFont="1" applyFill="1" applyBorder="1" applyAlignment="1" applyProtection="1">
      <alignment horizontal="right" vertical="center" wrapText="1"/>
      <protection locked="0"/>
    </xf>
    <xf numFmtId="4" fontId="3" fillId="0" borderId="0" xfId="0" applyNumberFormat="1" applyFont="1" applyFill="1" applyBorder="1" applyAlignment="1">
      <alignment/>
    </xf>
    <xf numFmtId="0" fontId="2" fillId="0" borderId="0" xfId="0" applyFont="1" applyFill="1" applyAlignment="1">
      <alignment horizontal="center"/>
    </xf>
    <xf numFmtId="49" fontId="2" fillId="0" borderId="10"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horizontal="left" vertical="center" wrapText="1"/>
      <protection locked="0"/>
    </xf>
    <xf numFmtId="3" fontId="2" fillId="0" borderId="10"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lignment/>
    </xf>
    <xf numFmtId="0" fontId="2" fillId="0" borderId="18" xfId="0" applyFont="1" applyFill="1" applyBorder="1" applyAlignment="1">
      <alignment horizontal="center" vertical="center"/>
    </xf>
    <xf numFmtId="4" fontId="2" fillId="0" borderId="18" xfId="0" applyNumberFormat="1" applyFont="1" applyFill="1" applyBorder="1" applyAlignment="1">
      <alignment horizontal="center" vertical="center"/>
    </xf>
    <xf numFmtId="0" fontId="2" fillId="0" borderId="31" xfId="0" applyFont="1" applyFill="1" applyBorder="1" applyAlignment="1">
      <alignment horizontal="center" vertical="center"/>
    </xf>
    <xf numFmtId="171" fontId="2" fillId="0" borderId="31" xfId="73" applyNumberFormat="1" applyFont="1" applyFill="1" applyBorder="1" applyAlignment="1">
      <alignment horizontal="right" vertical="center"/>
    </xf>
    <xf numFmtId="171" fontId="2" fillId="0" borderId="10" xfId="73" applyNumberFormat="1" applyFont="1" applyFill="1" applyBorder="1" applyAlignment="1">
      <alignment horizontal="right" vertical="center"/>
    </xf>
    <xf numFmtId="171" fontId="2" fillId="0" borderId="18" xfId="73" applyNumberFormat="1" applyFont="1" applyFill="1" applyBorder="1" applyAlignment="1">
      <alignment horizontal="right" vertical="center"/>
    </xf>
    <xf numFmtId="0" fontId="2" fillId="0" borderId="31" xfId="73" applyNumberFormat="1" applyFont="1" applyFill="1" applyBorder="1" applyAlignment="1">
      <alignment horizontal="right" vertical="center"/>
    </xf>
    <xf numFmtId="0" fontId="2" fillId="0" borderId="10" xfId="73" applyNumberFormat="1" applyFont="1" applyFill="1" applyBorder="1" applyAlignment="1">
      <alignment horizontal="right" vertical="center"/>
    </xf>
    <xf numFmtId="0" fontId="2" fillId="0" borderId="18" xfId="73" applyNumberFormat="1" applyFont="1" applyFill="1" applyBorder="1" applyAlignment="1">
      <alignment horizontal="right" vertical="center"/>
    </xf>
    <xf numFmtId="4" fontId="2" fillId="0" borderId="31"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right" vertical="center" wrapText="1"/>
      <protection locked="0"/>
    </xf>
    <xf numFmtId="0" fontId="2" fillId="0" borderId="31" xfId="0" applyFont="1" applyFill="1" applyBorder="1" applyAlignment="1">
      <alignment/>
    </xf>
    <xf numFmtId="3" fontId="3" fillId="0" borderId="36" xfId="0" applyNumberFormat="1" applyFont="1" applyFill="1" applyBorder="1" applyAlignment="1">
      <alignment/>
    </xf>
    <xf numFmtId="0" fontId="2" fillId="0" borderId="0" xfId="0" applyFont="1" applyFill="1" applyBorder="1" applyAlignment="1" applyProtection="1">
      <alignment horizont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center" vertical="center"/>
      <protection locked="0"/>
    </xf>
    <xf numFmtId="4" fontId="2" fillId="0" borderId="0" xfId="0" applyNumberFormat="1"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right" vertical="center" wrapText="1"/>
      <protection locked="0"/>
    </xf>
    <xf numFmtId="0" fontId="4" fillId="0" borderId="21" xfId="0" applyFont="1" applyFill="1" applyBorder="1" applyAlignment="1">
      <alignment/>
    </xf>
    <xf numFmtId="4" fontId="4" fillId="0" borderId="10" xfId="0" applyNumberFormat="1" applyFont="1" applyFill="1" applyBorder="1" applyAlignment="1">
      <alignment/>
    </xf>
    <xf numFmtId="0" fontId="13" fillId="0" borderId="10" xfId="62" applyNumberFormat="1" applyFont="1" applyFill="1" applyBorder="1" applyAlignment="1" applyProtection="1">
      <alignment horizontal="right" wrapText="1"/>
      <protection/>
    </xf>
    <xf numFmtId="0" fontId="11" fillId="0" borderId="0" xfId="63" applyFont="1" applyFill="1" applyAlignment="1">
      <alignment horizontal="right"/>
      <protection/>
    </xf>
    <xf numFmtId="0" fontId="4" fillId="0" borderId="0" xfId="63" applyFont="1" applyFill="1" applyBorder="1" applyProtection="1">
      <alignment/>
      <protection/>
    </xf>
    <xf numFmtId="0" fontId="5" fillId="0" borderId="0" xfId="59" applyFont="1" applyFill="1">
      <alignment/>
      <protection/>
    </xf>
    <xf numFmtId="0" fontId="3" fillId="0" borderId="0" xfId="63" applyFont="1" applyFill="1" applyBorder="1" applyProtection="1">
      <alignment/>
      <protection/>
    </xf>
    <xf numFmtId="0" fontId="5" fillId="0" borderId="0" xfId="0" applyFont="1" applyFill="1" applyBorder="1" applyAlignment="1" applyProtection="1">
      <alignment/>
      <protection locked="0"/>
    </xf>
    <xf numFmtId="0" fontId="5" fillId="0" borderId="0" xfId="0" applyFont="1" applyFill="1" applyBorder="1" applyAlignment="1" applyProtection="1">
      <alignment/>
      <protection/>
    </xf>
    <xf numFmtId="0" fontId="2" fillId="0" borderId="0" xfId="0" applyFont="1" applyFill="1" applyBorder="1" applyAlignment="1" applyProtection="1">
      <alignment/>
      <protection locked="0"/>
    </xf>
    <xf numFmtId="0" fontId="5" fillId="0" borderId="0" xfId="63" applyFont="1" applyFill="1" applyBorder="1" applyProtection="1">
      <alignment/>
      <protection locked="0"/>
    </xf>
    <xf numFmtId="0" fontId="2" fillId="0" borderId="0" xfId="60" applyFont="1" applyFill="1">
      <alignment/>
      <protection/>
    </xf>
    <xf numFmtId="0" fontId="3" fillId="0" borderId="0" xfId="62" applyFont="1" applyFill="1" applyAlignment="1">
      <alignment horizontal="center" vertical="center" wrapText="1"/>
      <protection/>
    </xf>
    <xf numFmtId="0" fontId="2" fillId="0" borderId="0" xfId="62" applyFont="1" applyFill="1" applyAlignment="1">
      <alignment horizontal="center" vertical="center" wrapText="1"/>
      <protection/>
    </xf>
    <xf numFmtId="0" fontId="2" fillId="0" borderId="0" xfId="62" applyFont="1" applyFill="1" applyAlignment="1">
      <alignment horizontal="center" vertical="center"/>
      <protection/>
    </xf>
    <xf numFmtId="0" fontId="2" fillId="0" borderId="0" xfId="59" applyFont="1" applyFill="1" applyAlignment="1">
      <alignment horizontal="center" vertical="center"/>
      <protection/>
    </xf>
    <xf numFmtId="3" fontId="2" fillId="0" borderId="0" xfId="59" applyNumberFormat="1" applyFont="1">
      <alignment/>
      <protection/>
    </xf>
    <xf numFmtId="3" fontId="88" fillId="34" borderId="10" xfId="62" applyNumberFormat="1" applyFont="1" applyFill="1" applyBorder="1" applyAlignment="1" applyProtection="1">
      <alignment horizontal="right" wrapText="1"/>
      <protection locked="0"/>
    </xf>
    <xf numFmtId="203" fontId="89" fillId="34" borderId="10" xfId="62" applyNumberFormat="1" applyFont="1" applyFill="1" applyBorder="1" applyAlignment="1" applyProtection="1">
      <alignment horizontal="right" wrapText="1"/>
      <protection/>
    </xf>
    <xf numFmtId="0" fontId="16" fillId="0" borderId="0" xfId="58" applyFont="1" applyFill="1" applyAlignment="1">
      <alignment horizontal="left" vertical="center" wrapText="1"/>
      <protection/>
    </xf>
    <xf numFmtId="4" fontId="16" fillId="0" borderId="0" xfId="58" applyNumberFormat="1" applyFont="1" applyFill="1" applyBorder="1" applyAlignment="1" applyProtection="1">
      <alignment horizontal="center" wrapText="1"/>
      <protection/>
    </xf>
    <xf numFmtId="4" fontId="17" fillId="0" borderId="0" xfId="58" applyNumberFormat="1" applyFont="1" applyFill="1" applyBorder="1" applyAlignment="1" applyProtection="1">
      <alignment horizontal="center" wrapText="1"/>
      <protection/>
    </xf>
    <xf numFmtId="0" fontId="13" fillId="0" borderId="0" xfId="58" applyFont="1" applyFill="1" applyAlignment="1">
      <alignment horizontal="left" vertical="center" wrapText="1"/>
      <protection/>
    </xf>
    <xf numFmtId="218" fontId="19" fillId="0" borderId="0" xfId="58" applyNumberFormat="1" applyFont="1" applyFill="1" applyBorder="1" applyAlignment="1">
      <alignment horizontal="center" wrapText="1"/>
      <protection/>
    </xf>
    <xf numFmtId="218" fontId="17" fillId="0" borderId="0" xfId="58" applyNumberFormat="1" applyFont="1" applyFill="1" applyAlignment="1">
      <alignment wrapText="1"/>
      <protection/>
    </xf>
    <xf numFmtId="1" fontId="20" fillId="35" borderId="21" xfId="58" applyNumberFormat="1" applyFont="1" applyFill="1" applyBorder="1" applyAlignment="1">
      <alignment horizontal="center" vertical="center" wrapText="1"/>
      <protection/>
    </xf>
    <xf numFmtId="0" fontId="20" fillId="35" borderId="21" xfId="58" applyFont="1" applyFill="1" applyBorder="1" applyAlignment="1">
      <alignment horizontal="center" vertical="center" wrapText="1"/>
      <protection/>
    </xf>
    <xf numFmtId="190" fontId="19" fillId="35" borderId="10" xfId="58" applyNumberFormat="1" applyFont="1" applyFill="1" applyBorder="1" applyAlignment="1">
      <alignment horizontal="center" vertical="center" wrapText="1"/>
      <protection/>
    </xf>
    <xf numFmtId="9" fontId="19" fillId="35" borderId="10" xfId="58" applyNumberFormat="1" applyFont="1" applyFill="1" applyBorder="1" applyAlignment="1">
      <alignment horizontal="center" vertical="center" wrapText="1"/>
      <protection/>
    </xf>
    <xf numFmtId="0" fontId="20" fillId="35" borderId="25" xfId="58" applyFont="1" applyFill="1" applyBorder="1" applyAlignment="1">
      <alignment horizontal="center" vertical="center" wrapText="1"/>
      <protection/>
    </xf>
    <xf numFmtId="4" fontId="19" fillId="35" borderId="12" xfId="58" applyNumberFormat="1" applyFont="1" applyFill="1" applyBorder="1" applyAlignment="1">
      <alignment horizontal="center" vertical="center" wrapText="1"/>
      <protection/>
    </xf>
    <xf numFmtId="4" fontId="19" fillId="35" borderId="24" xfId="58" applyNumberFormat="1" applyFont="1" applyFill="1" applyBorder="1" applyAlignment="1">
      <alignment horizontal="center" vertical="center" wrapText="1"/>
      <protection/>
    </xf>
    <xf numFmtId="0" fontId="16" fillId="35" borderId="10" xfId="58" applyFont="1" applyFill="1" applyBorder="1" applyAlignment="1">
      <alignment wrapText="1"/>
      <protection/>
    </xf>
    <xf numFmtId="180" fontId="17" fillId="35" borderId="37" xfId="58" applyNumberFormat="1" applyFont="1" applyFill="1" applyBorder="1" applyAlignment="1">
      <alignment horizontal="center" vertical="center" wrapText="1"/>
      <protection/>
    </xf>
    <xf numFmtId="4" fontId="20" fillId="35" borderId="24" xfId="58" applyNumberFormat="1" applyFont="1" applyFill="1" applyBorder="1" applyAlignment="1">
      <alignment horizontal="center" vertical="center" wrapText="1"/>
      <protection/>
    </xf>
    <xf numFmtId="4" fontId="20" fillId="35" borderId="12" xfId="58" applyNumberFormat="1" applyFont="1" applyFill="1" applyBorder="1" applyAlignment="1">
      <alignment horizontal="center" vertical="center" wrapText="1"/>
      <protection/>
    </xf>
    <xf numFmtId="3" fontId="20" fillId="35" borderId="10" xfId="58" applyNumberFormat="1" applyFont="1" applyFill="1" applyBorder="1" applyAlignment="1">
      <alignment horizontal="center" vertical="center" wrapText="1"/>
      <protection/>
    </xf>
    <xf numFmtId="180" fontId="19" fillId="35" borderId="10" xfId="58" applyNumberFormat="1" applyFont="1" applyFill="1" applyBorder="1" applyAlignment="1">
      <alignment horizontal="center" vertical="center" wrapText="1"/>
      <protection/>
    </xf>
    <xf numFmtId="190" fontId="20" fillId="35" borderId="10" xfId="58" applyNumberFormat="1" applyFont="1" applyFill="1" applyBorder="1" applyAlignment="1">
      <alignment horizontal="center" vertical="center" wrapText="1"/>
      <protection/>
    </xf>
    <xf numFmtId="180" fontId="20" fillId="35" borderId="10" xfId="58" applyNumberFormat="1" applyFont="1" applyFill="1" applyBorder="1" applyAlignment="1">
      <alignment horizontal="center" vertical="center" wrapText="1"/>
      <protection/>
    </xf>
    <xf numFmtId="4" fontId="19" fillId="35" borderId="10" xfId="58" applyNumberFormat="1" applyFont="1" applyFill="1" applyBorder="1" applyAlignment="1">
      <alignment horizontal="center" vertical="center" wrapText="1"/>
      <protection/>
    </xf>
    <xf numFmtId="3" fontId="20" fillId="35" borderId="24" xfId="58" applyNumberFormat="1" applyFont="1" applyFill="1" applyBorder="1" applyAlignment="1">
      <alignment horizontal="center" vertical="center" wrapText="1"/>
      <protection/>
    </xf>
    <xf numFmtId="1" fontId="20" fillId="35" borderId="27" xfId="58" applyNumberFormat="1" applyFont="1" applyFill="1" applyBorder="1" applyAlignment="1">
      <alignment horizontal="center" vertical="center" wrapText="1"/>
      <protection/>
    </xf>
    <xf numFmtId="0" fontId="20" fillId="35" borderId="27" xfId="58" applyFont="1" applyFill="1" applyBorder="1" applyAlignment="1">
      <alignment vertical="center" wrapText="1"/>
      <protection/>
    </xf>
    <xf numFmtId="0" fontId="20" fillId="35" borderId="29" xfId="58" applyFont="1" applyFill="1" applyBorder="1" applyAlignment="1">
      <alignment vertical="center" wrapText="1"/>
      <protection/>
    </xf>
    <xf numFmtId="0" fontId="19" fillId="35" borderId="12" xfId="58" applyFont="1" applyFill="1" applyBorder="1" applyAlignment="1">
      <alignment horizontal="center" wrapText="1"/>
      <protection/>
    </xf>
    <xf numFmtId="0" fontId="19" fillId="35" borderId="24" xfId="58" applyFont="1" applyFill="1" applyBorder="1" applyAlignment="1">
      <alignment horizontal="center" wrapText="1"/>
      <protection/>
    </xf>
    <xf numFmtId="218" fontId="16" fillId="0" borderId="0" xfId="58" applyNumberFormat="1" applyFont="1" applyFill="1" applyBorder="1" applyAlignment="1">
      <alignment wrapText="1"/>
      <protection/>
    </xf>
    <xf numFmtId="0" fontId="16" fillId="0" borderId="0" xfId="58" applyFont="1" applyFill="1" applyAlignment="1">
      <alignment vertical="center" wrapText="1"/>
      <protection/>
    </xf>
    <xf numFmtId="0" fontId="13" fillId="0" borderId="10" xfId="58" applyFont="1" applyFill="1" applyBorder="1" applyAlignment="1">
      <alignment horizontal="center" vertical="center" wrapText="1"/>
      <protection/>
    </xf>
    <xf numFmtId="0" fontId="13" fillId="0" borderId="10" xfId="58" applyFont="1" applyFill="1" applyBorder="1" applyAlignment="1">
      <alignment horizontal="center" vertical="center" wrapText="1" shrinkToFit="1"/>
      <protection/>
    </xf>
    <xf numFmtId="0" fontId="16" fillId="0" borderId="10" xfId="58" applyFont="1" applyFill="1" applyBorder="1" applyAlignment="1">
      <alignment vertical="center" wrapText="1"/>
      <protection/>
    </xf>
    <xf numFmtId="218" fontId="17" fillId="0" borderId="10" xfId="58" applyNumberFormat="1" applyFont="1" applyFill="1" applyBorder="1" applyAlignment="1" applyProtection="1">
      <alignment wrapText="1"/>
      <protection/>
    </xf>
    <xf numFmtId="218" fontId="17" fillId="0" borderId="24" xfId="58" applyNumberFormat="1" applyFont="1" applyFill="1" applyBorder="1" applyAlignment="1" applyProtection="1">
      <alignment wrapText="1"/>
      <protection/>
    </xf>
    <xf numFmtId="202" fontId="17" fillId="36" borderId="24" xfId="58" applyNumberFormat="1" applyFont="1" applyFill="1" applyBorder="1" applyAlignment="1" applyProtection="1">
      <alignment vertical="center" wrapText="1"/>
      <protection/>
    </xf>
    <xf numFmtId="0" fontId="13" fillId="33" borderId="10" xfId="58" applyFont="1" applyFill="1" applyBorder="1" applyAlignment="1">
      <alignment horizontal="center" vertical="center" wrapText="1" shrinkToFit="1"/>
      <protection/>
    </xf>
    <xf numFmtId="218" fontId="17" fillId="33" borderId="10" xfId="58" applyNumberFormat="1" applyFont="1" applyFill="1" applyBorder="1" applyAlignment="1" applyProtection="1">
      <alignment wrapText="1"/>
      <protection/>
    </xf>
    <xf numFmtId="218" fontId="17" fillId="36" borderId="24" xfId="58" applyNumberFormat="1" applyFont="1" applyFill="1" applyBorder="1" applyAlignment="1" applyProtection="1">
      <alignment wrapText="1"/>
      <protection/>
    </xf>
    <xf numFmtId="218" fontId="90" fillId="0" borderId="10" xfId="58" applyNumberFormat="1" applyFont="1" applyFill="1" applyBorder="1" applyAlignment="1" applyProtection="1">
      <alignment wrapText="1"/>
      <protection/>
    </xf>
    <xf numFmtId="0" fontId="16" fillId="0" borderId="27" xfId="58" applyFont="1" applyFill="1" applyBorder="1" applyAlignment="1">
      <alignment horizontal="left" vertical="center" wrapText="1"/>
      <protection/>
    </xf>
    <xf numFmtId="3" fontId="3" fillId="0" borderId="19" xfId="0" applyNumberFormat="1" applyFont="1" applyFill="1" applyBorder="1" applyAlignment="1">
      <alignment horizontal="right" vertical="top" wrapText="1"/>
    </xf>
    <xf numFmtId="4" fontId="3" fillId="0" borderId="36" xfId="0" applyNumberFormat="1" applyFont="1" applyFill="1" applyBorder="1" applyAlignment="1">
      <alignment vertical="center" wrapText="1"/>
    </xf>
    <xf numFmtId="4" fontId="3" fillId="37" borderId="12" xfId="0" applyNumberFormat="1" applyFont="1" applyFill="1" applyBorder="1" applyAlignment="1" applyProtection="1">
      <alignment/>
      <protection/>
    </xf>
    <xf numFmtId="4" fontId="3" fillId="8" borderId="12" xfId="0" applyNumberFormat="1" applyFont="1" applyFill="1" applyBorder="1" applyAlignment="1" applyProtection="1">
      <alignment/>
      <protection/>
    </xf>
    <xf numFmtId="4" fontId="3" fillId="32" borderId="12" xfId="0" applyNumberFormat="1" applyFont="1" applyFill="1" applyBorder="1" applyAlignment="1">
      <alignment/>
    </xf>
    <xf numFmtId="0" fontId="3" fillId="32" borderId="20" xfId="0" applyFont="1" applyFill="1" applyBorder="1" applyAlignment="1">
      <alignment horizontal="left"/>
    </xf>
    <xf numFmtId="4" fontId="3" fillId="37" borderId="12" xfId="0" applyNumberFormat="1" applyFont="1" applyFill="1" applyBorder="1" applyAlignment="1">
      <alignment/>
    </xf>
    <xf numFmtId="3" fontId="15" fillId="0" borderId="10" xfId="0" applyNumberFormat="1" applyFont="1" applyBorder="1" applyAlignment="1">
      <alignment/>
    </xf>
    <xf numFmtId="4" fontId="91" fillId="0" borderId="0" xfId="58" applyNumberFormat="1" applyFont="1" applyFill="1" applyBorder="1" applyAlignment="1" applyProtection="1">
      <alignment horizontal="center" wrapText="1"/>
      <protection/>
    </xf>
    <xf numFmtId="3" fontId="3" fillId="0" borderId="10" xfId="0" applyNumberFormat="1" applyFont="1" applyBorder="1" applyAlignment="1">
      <alignment horizontal="center" vertical="center" wrapText="1"/>
    </xf>
    <xf numFmtId="0" fontId="31" fillId="0" borderId="0" xfId="56" applyNumberFormat="1" applyFont="1" applyBorder="1" applyAlignment="1">
      <alignment horizontal="left"/>
      <protection/>
    </xf>
    <xf numFmtId="0" fontId="32" fillId="0" borderId="0" xfId="56" applyNumberFormat="1" applyFont="1" applyBorder="1" applyAlignment="1">
      <alignment horizontal="left"/>
      <protection/>
    </xf>
    <xf numFmtId="0" fontId="33" fillId="0" borderId="0" xfId="56" applyNumberFormat="1" applyFont="1" applyBorder="1" applyAlignment="1">
      <alignment horizontal="left"/>
      <protection/>
    </xf>
    <xf numFmtId="0" fontId="20" fillId="0" borderId="0" xfId="56" applyNumberFormat="1" applyFont="1" applyBorder="1" applyAlignment="1">
      <alignment horizontal="left"/>
      <protection/>
    </xf>
    <xf numFmtId="0" fontId="20" fillId="0" borderId="0" xfId="56" applyNumberFormat="1" applyFont="1" applyBorder="1" applyAlignment="1">
      <alignment horizontal="right"/>
      <protection/>
    </xf>
    <xf numFmtId="0" fontId="32" fillId="0" borderId="0" xfId="56" applyNumberFormat="1" applyFont="1" applyBorder="1" applyAlignment="1">
      <alignment horizontal="right"/>
      <protection/>
    </xf>
    <xf numFmtId="0" fontId="26" fillId="0" borderId="0" xfId="56" applyNumberFormat="1" applyFont="1" applyBorder="1" applyAlignment="1">
      <alignment horizontal="left"/>
      <protection/>
    </xf>
    <xf numFmtId="0" fontId="37" fillId="0" borderId="0" xfId="56" applyNumberFormat="1" applyFont="1" applyBorder="1" applyAlignment="1">
      <alignment horizontal="left"/>
      <protection/>
    </xf>
    <xf numFmtId="0" fontId="33" fillId="0" borderId="0" xfId="56" applyNumberFormat="1" applyFont="1" applyBorder="1" applyAlignment="1">
      <alignment horizontal="center" vertical="top"/>
      <protection/>
    </xf>
    <xf numFmtId="0" fontId="32" fillId="0" borderId="38" xfId="56" applyNumberFormat="1" applyFont="1" applyBorder="1" applyAlignment="1">
      <alignment horizontal="left"/>
      <protection/>
    </xf>
    <xf numFmtId="0" fontId="32" fillId="0" borderId="39" xfId="56" applyNumberFormat="1" applyFont="1" applyBorder="1" applyAlignment="1">
      <alignment horizontal="left"/>
      <protection/>
    </xf>
    <xf numFmtId="0" fontId="32" fillId="0" borderId="40" xfId="56" applyNumberFormat="1" applyFont="1" applyBorder="1" applyAlignment="1">
      <alignment horizontal="left"/>
      <protection/>
    </xf>
    <xf numFmtId="0" fontId="32" fillId="0" borderId="41" xfId="56" applyNumberFormat="1" applyFont="1" applyBorder="1" applyAlignment="1">
      <alignment horizontal="left"/>
      <protection/>
    </xf>
    <xf numFmtId="0" fontId="33" fillId="0" borderId="40" xfId="56" applyNumberFormat="1" applyFont="1" applyBorder="1" applyAlignment="1">
      <alignment horizontal="center" vertical="top"/>
      <protection/>
    </xf>
    <xf numFmtId="0" fontId="33" fillId="0" borderId="41" xfId="56" applyNumberFormat="1" applyFont="1" applyBorder="1" applyAlignment="1">
      <alignment horizontal="center" vertical="top"/>
      <protection/>
    </xf>
    <xf numFmtId="0" fontId="32" fillId="0" borderId="42" xfId="56" applyNumberFormat="1" applyFont="1" applyBorder="1" applyAlignment="1">
      <alignment horizontal="left"/>
      <protection/>
    </xf>
    <xf numFmtId="0" fontId="32" fillId="0" borderId="43" xfId="56" applyNumberFormat="1" applyFont="1" applyBorder="1" applyAlignment="1">
      <alignment horizontal="left"/>
      <protection/>
    </xf>
    <xf numFmtId="0" fontId="32" fillId="0" borderId="44" xfId="56" applyNumberFormat="1" applyFont="1" applyBorder="1" applyAlignment="1">
      <alignment horizontal="left"/>
      <protection/>
    </xf>
    <xf numFmtId="0" fontId="32" fillId="0" borderId="45" xfId="56" applyNumberFormat="1" applyFont="1" applyBorder="1" applyAlignment="1">
      <alignment horizontal="left"/>
      <protection/>
    </xf>
    <xf numFmtId="4" fontId="29" fillId="35" borderId="46" xfId="0" applyNumberFormat="1" applyFont="1" applyFill="1" applyBorder="1" applyAlignment="1">
      <alignment/>
    </xf>
    <xf numFmtId="3" fontId="2" fillId="0" borderId="10" xfId="0" applyNumberFormat="1" applyFont="1" applyBorder="1" applyAlignment="1">
      <alignment vertical="top" wrapText="1"/>
    </xf>
    <xf numFmtId="3" fontId="2" fillId="0" borderId="10" xfId="0" applyNumberFormat="1" applyFont="1" applyBorder="1" applyAlignment="1">
      <alignment horizontal="center" vertical="top" wrapText="1"/>
    </xf>
    <xf numFmtId="0" fontId="3" fillId="35" borderId="10" xfId="0" applyFont="1" applyFill="1" applyBorder="1" applyAlignment="1">
      <alignment vertical="top" wrapText="1"/>
    </xf>
    <xf numFmtId="3" fontId="3" fillId="35" borderId="10" xfId="0" applyNumberFormat="1" applyFont="1" applyFill="1" applyBorder="1" applyAlignment="1">
      <alignment horizontal="center" vertical="center" wrapText="1"/>
    </xf>
    <xf numFmtId="0" fontId="2" fillId="35" borderId="10" xfId="0" applyFont="1" applyFill="1" applyBorder="1" applyAlignment="1">
      <alignment vertical="top" wrapText="1"/>
    </xf>
    <xf numFmtId="0" fontId="2" fillId="35" borderId="10" xfId="0" applyFont="1" applyFill="1" applyBorder="1" applyAlignment="1">
      <alignment horizontal="center" vertical="top" wrapText="1"/>
    </xf>
    <xf numFmtId="3" fontId="3" fillId="35" borderId="10" xfId="0" applyNumberFormat="1" applyFont="1" applyFill="1" applyBorder="1" applyAlignment="1">
      <alignment vertical="top" wrapText="1"/>
    </xf>
    <xf numFmtId="0" fontId="3" fillId="35" borderId="10" xfId="0" applyFont="1" applyFill="1" applyBorder="1" applyAlignment="1">
      <alignment horizontal="center" vertical="top" wrapText="1"/>
    </xf>
    <xf numFmtId="0" fontId="3" fillId="32" borderId="10" xfId="0" applyFont="1" applyFill="1" applyBorder="1" applyAlignment="1">
      <alignment vertical="top" wrapText="1"/>
    </xf>
    <xf numFmtId="0" fontId="3" fillId="32" borderId="10" xfId="0" applyFont="1" applyFill="1" applyBorder="1" applyAlignment="1">
      <alignment horizontal="center" wrapText="1"/>
    </xf>
    <xf numFmtId="3" fontId="3" fillId="32" borderId="10" xfId="0" applyNumberFormat="1" applyFont="1" applyFill="1" applyBorder="1" applyAlignment="1">
      <alignment horizontal="center" vertical="center" wrapText="1"/>
    </xf>
    <xf numFmtId="3" fontId="2" fillId="35" borderId="10" xfId="0" applyNumberFormat="1" applyFont="1" applyFill="1" applyBorder="1" applyAlignment="1">
      <alignment horizontal="center" vertical="center" wrapText="1"/>
    </xf>
    <xf numFmtId="0" fontId="5" fillId="0" borderId="27" xfId="0" applyFont="1" applyBorder="1" applyAlignment="1" applyProtection="1">
      <alignment/>
      <protection locked="0"/>
    </xf>
    <xf numFmtId="4" fontId="3" fillId="35" borderId="12" xfId="0" applyNumberFormat="1" applyFont="1" applyFill="1" applyBorder="1" applyAlignment="1">
      <alignment vertical="center" wrapText="1"/>
    </xf>
    <xf numFmtId="0" fontId="2" fillId="38" borderId="11" xfId="0" applyFont="1" applyFill="1" applyBorder="1" applyAlignment="1">
      <alignment horizontal="center" vertical="center" wrapText="1"/>
    </xf>
    <xf numFmtId="0" fontId="2" fillId="38" borderId="10" xfId="0" applyNumberFormat="1" applyFont="1" applyFill="1" applyBorder="1" applyAlignment="1">
      <alignment horizontal="center" vertical="center"/>
    </xf>
    <xf numFmtId="4" fontId="2" fillId="38" borderId="10" xfId="0" applyNumberFormat="1" applyFont="1" applyFill="1" applyBorder="1" applyAlignment="1">
      <alignment horizontal="center" vertical="center"/>
    </xf>
    <xf numFmtId="4" fontId="2" fillId="38" borderId="12" xfId="0" applyNumberFormat="1" applyFont="1" applyFill="1" applyBorder="1" applyAlignment="1">
      <alignment vertical="center" wrapText="1"/>
    </xf>
    <xf numFmtId="0" fontId="2" fillId="38" borderId="10" xfId="0" applyFont="1" applyFill="1" applyBorder="1" applyAlignment="1">
      <alignment horizontal="center"/>
    </xf>
    <xf numFmtId="2" fontId="2" fillId="38" borderId="10" xfId="0" applyNumberFormat="1" applyFont="1" applyFill="1" applyBorder="1" applyAlignment="1">
      <alignment horizontal="center"/>
    </xf>
    <xf numFmtId="2" fontId="2" fillId="38" borderId="10" xfId="0" applyNumberFormat="1" applyFont="1" applyFill="1" applyBorder="1" applyAlignment="1">
      <alignment horizontal="center" vertical="center"/>
    </xf>
    <xf numFmtId="3" fontId="2" fillId="38" borderId="10" xfId="0" applyNumberFormat="1" applyFont="1" applyFill="1" applyBorder="1" applyAlignment="1" applyProtection="1">
      <alignment horizontal="center" vertical="center" wrapText="1"/>
      <protection locked="0"/>
    </xf>
    <xf numFmtId="4" fontId="2" fillId="38" borderId="24" xfId="0" applyNumberFormat="1" applyFont="1" applyFill="1" applyBorder="1" applyAlignment="1" applyProtection="1">
      <alignment horizontal="center" vertical="center" wrapText="1"/>
      <protection locked="0"/>
    </xf>
    <xf numFmtId="1" fontId="3" fillId="38" borderId="11" xfId="0" applyNumberFormat="1" applyFont="1" applyFill="1" applyBorder="1" applyAlignment="1" applyProtection="1">
      <alignment horizontal="center" vertical="center" wrapText="1"/>
      <protection locked="0"/>
    </xf>
    <xf numFmtId="1" fontId="2" fillId="38" borderId="10" xfId="0" applyNumberFormat="1" applyFont="1" applyFill="1" applyBorder="1" applyAlignment="1" applyProtection="1">
      <alignment horizontal="center" vertical="center" wrapText="1"/>
      <protection locked="0"/>
    </xf>
    <xf numFmtId="0" fontId="2" fillId="38" borderId="10" xfId="0" applyFont="1" applyFill="1" applyBorder="1" applyAlignment="1">
      <alignment vertical="center"/>
    </xf>
    <xf numFmtId="0" fontId="16" fillId="0" borderId="0" xfId="56" applyNumberFormat="1" applyFont="1" applyBorder="1" applyAlignment="1">
      <alignment horizontal="left"/>
      <protection/>
    </xf>
    <xf numFmtId="0" fontId="15" fillId="0" borderId="0" xfId="56" applyNumberFormat="1" applyFont="1" applyBorder="1" applyAlignment="1">
      <alignment horizontal="left"/>
      <protection/>
    </xf>
    <xf numFmtId="0" fontId="16" fillId="0" borderId="0" xfId="56" applyNumberFormat="1" applyFont="1" applyFill="1" applyBorder="1" applyAlignment="1">
      <alignment horizontal="left"/>
      <protection/>
    </xf>
    <xf numFmtId="0" fontId="16" fillId="0" borderId="0" xfId="56" applyNumberFormat="1" applyFont="1" applyBorder="1" applyAlignment="1">
      <alignment horizontal="right"/>
      <protection/>
    </xf>
    <xf numFmtId="0" fontId="17" fillId="0" borderId="0" xfId="56" applyNumberFormat="1" applyFont="1" applyBorder="1" applyAlignment="1">
      <alignment horizontal="left"/>
      <protection/>
    </xf>
    <xf numFmtId="0" fontId="16" fillId="0" borderId="0" xfId="56" applyNumberFormat="1" applyFont="1" applyBorder="1" applyAlignment="1">
      <alignment horizontal="center" vertical="top"/>
      <protection/>
    </xf>
    <xf numFmtId="0" fontId="16" fillId="0" borderId="0" xfId="56" applyNumberFormat="1" applyFont="1" applyBorder="1" applyAlignment="1">
      <alignment horizontal="left" vertical="center"/>
      <protection/>
    </xf>
    <xf numFmtId="0" fontId="16" fillId="0" borderId="21" xfId="56" applyNumberFormat="1" applyFont="1" applyBorder="1" applyAlignment="1">
      <alignment horizontal="left" vertical="center"/>
      <protection/>
    </xf>
    <xf numFmtId="0" fontId="16" fillId="0" borderId="25" xfId="56" applyNumberFormat="1" applyFont="1" applyBorder="1" applyAlignment="1">
      <alignment horizontal="right" vertical="center"/>
      <protection/>
    </xf>
    <xf numFmtId="0" fontId="16" fillId="0" borderId="0" xfId="56" applyFont="1">
      <alignment/>
      <protection/>
    </xf>
    <xf numFmtId="218" fontId="32" fillId="0" borderId="28" xfId="56" applyNumberFormat="1" applyFont="1" applyBorder="1" applyAlignment="1">
      <alignment horizontal="center"/>
      <protection/>
    </xf>
    <xf numFmtId="218" fontId="32" fillId="0" borderId="27" xfId="56" applyNumberFormat="1" applyFont="1" applyBorder="1" applyAlignment="1">
      <alignment horizontal="center"/>
      <protection/>
    </xf>
    <xf numFmtId="218" fontId="32" fillId="0" borderId="29" xfId="56" applyNumberFormat="1" applyFont="1" applyBorder="1" applyAlignment="1">
      <alignment horizontal="center"/>
      <protection/>
    </xf>
    <xf numFmtId="0" fontId="32" fillId="0" borderId="28" xfId="56" applyNumberFormat="1" applyFont="1" applyBorder="1" applyAlignment="1">
      <alignment horizontal="center"/>
      <protection/>
    </xf>
    <xf numFmtId="0" fontId="32" fillId="0" borderId="27" xfId="56" applyNumberFormat="1" applyFont="1" applyBorder="1" applyAlignment="1">
      <alignment horizontal="center"/>
      <protection/>
    </xf>
    <xf numFmtId="0" fontId="32" fillId="0" borderId="33" xfId="56" applyNumberFormat="1" applyFont="1" applyBorder="1" applyAlignment="1">
      <alignment horizontal="center"/>
      <protection/>
    </xf>
    <xf numFmtId="218" fontId="26" fillId="0" borderId="28" xfId="56" applyNumberFormat="1" applyFont="1" applyBorder="1" applyAlignment="1">
      <alignment horizontal="center"/>
      <protection/>
    </xf>
    <xf numFmtId="0" fontId="32" fillId="0" borderId="0" xfId="56" applyNumberFormat="1" applyFont="1" applyBorder="1" applyAlignment="1">
      <alignment/>
      <protection/>
    </xf>
    <xf numFmtId="0" fontId="84" fillId="0" borderId="10" xfId="0" applyFont="1" applyBorder="1" applyAlignment="1">
      <alignment horizontal="center"/>
    </xf>
    <xf numFmtId="49" fontId="84" fillId="0" borderId="10" xfId="0" applyNumberFormat="1" applyFont="1" applyBorder="1" applyAlignment="1">
      <alignment horizontal="right"/>
    </xf>
    <xf numFmtId="0" fontId="84" fillId="0" borderId="10" xfId="0" applyFont="1" applyBorder="1" applyAlignment="1">
      <alignment/>
    </xf>
    <xf numFmtId="4" fontId="84" fillId="0" borderId="10" xfId="0" applyNumberFormat="1" applyFont="1" applyBorder="1" applyAlignment="1">
      <alignment horizontal="center"/>
    </xf>
    <xf numFmtId="0" fontId="19" fillId="37" borderId="11" xfId="58" applyFont="1" applyFill="1" applyBorder="1" applyAlignment="1">
      <alignment horizontal="center" vertical="center" wrapText="1"/>
      <protection/>
    </xf>
    <xf numFmtId="0" fontId="19" fillId="37" borderId="27" xfId="58" applyFont="1" applyFill="1" applyBorder="1" applyAlignment="1">
      <alignment horizontal="left" vertical="center" wrapText="1"/>
      <protection/>
    </xf>
    <xf numFmtId="0" fontId="19" fillId="37" borderId="28" xfId="58" applyFont="1" applyFill="1" applyBorder="1" applyAlignment="1">
      <alignment wrapText="1"/>
      <protection/>
    </xf>
    <xf numFmtId="1" fontId="19" fillId="37" borderId="24" xfId="58" applyNumberFormat="1" applyFont="1" applyFill="1" applyBorder="1" applyAlignment="1">
      <alignment horizontal="center" vertical="center" wrapText="1"/>
      <protection/>
    </xf>
    <xf numFmtId="180" fontId="19" fillId="37" borderId="10" xfId="58" applyNumberFormat="1" applyFont="1" applyFill="1" applyBorder="1" applyAlignment="1">
      <alignment horizontal="center" vertical="center" wrapText="1"/>
      <protection/>
    </xf>
    <xf numFmtId="190" fontId="19" fillId="37" borderId="10" xfId="58" applyNumberFormat="1" applyFont="1" applyFill="1" applyBorder="1" applyAlignment="1">
      <alignment horizontal="center" vertical="center" wrapText="1"/>
      <protection/>
    </xf>
    <xf numFmtId="9" fontId="19" fillId="37" borderId="10" xfId="58" applyNumberFormat="1" applyFont="1" applyFill="1" applyBorder="1" applyAlignment="1">
      <alignment horizontal="center" vertical="center" wrapText="1"/>
      <protection/>
    </xf>
    <xf numFmtId="190" fontId="20" fillId="37" borderId="10" xfId="58" applyNumberFormat="1" applyFont="1" applyFill="1" applyBorder="1" applyAlignment="1">
      <alignment horizontal="center" vertical="center" wrapText="1"/>
      <protection/>
    </xf>
    <xf numFmtId="180" fontId="20" fillId="37" borderId="10" xfId="58" applyNumberFormat="1" applyFont="1" applyFill="1" applyBorder="1" applyAlignment="1">
      <alignment horizontal="center" vertical="center" wrapText="1"/>
      <protection/>
    </xf>
    <xf numFmtId="4" fontId="19" fillId="37" borderId="10" xfId="58" applyNumberFormat="1" applyFont="1" applyFill="1" applyBorder="1" applyAlignment="1">
      <alignment horizontal="center" vertical="center" wrapText="1"/>
      <protection/>
    </xf>
    <xf numFmtId="4" fontId="19" fillId="37" borderId="24" xfId="58" applyNumberFormat="1" applyFont="1" applyFill="1" applyBorder="1" applyAlignment="1">
      <alignment horizontal="center" vertical="center" wrapText="1"/>
      <protection/>
    </xf>
    <xf numFmtId="4" fontId="19" fillId="37" borderId="12" xfId="58" applyNumberFormat="1" applyFont="1" applyFill="1" applyBorder="1" applyAlignment="1">
      <alignment horizontal="center" vertical="center" wrapText="1"/>
      <protection/>
    </xf>
    <xf numFmtId="0" fontId="19" fillId="37" borderId="10" xfId="58" applyFont="1" applyFill="1" applyBorder="1" applyAlignment="1">
      <alignment horizontal="center" wrapText="1"/>
      <protection/>
    </xf>
    <xf numFmtId="0" fontId="19" fillId="36" borderId="11" xfId="58" applyFont="1" applyFill="1" applyBorder="1" applyAlignment="1">
      <alignment horizontal="center" vertical="center" wrapText="1"/>
      <protection/>
    </xf>
    <xf numFmtId="0" fontId="19" fillId="36" borderId="27" xfId="58" applyFont="1" applyFill="1" applyBorder="1" applyAlignment="1">
      <alignment horizontal="left" vertical="center" wrapText="1"/>
      <protection/>
    </xf>
    <xf numFmtId="1" fontId="19" fillId="36" borderId="24" xfId="58" applyNumberFormat="1" applyFont="1" applyFill="1" applyBorder="1" applyAlignment="1">
      <alignment horizontal="center" vertical="center" wrapText="1"/>
      <protection/>
    </xf>
    <xf numFmtId="180" fontId="19" fillId="36" borderId="10" xfId="58" applyNumberFormat="1" applyFont="1" applyFill="1" applyBorder="1" applyAlignment="1">
      <alignment horizontal="center" vertical="center" wrapText="1"/>
      <protection/>
    </xf>
    <xf numFmtId="190" fontId="19" fillId="36" borderId="10" xfId="58" applyNumberFormat="1" applyFont="1" applyFill="1" applyBorder="1" applyAlignment="1">
      <alignment horizontal="center" vertical="center" wrapText="1"/>
      <protection/>
    </xf>
    <xf numFmtId="9" fontId="19" fillId="36" borderId="10" xfId="58" applyNumberFormat="1" applyFont="1" applyFill="1" applyBorder="1" applyAlignment="1">
      <alignment horizontal="center" vertical="center" wrapText="1"/>
      <protection/>
    </xf>
    <xf numFmtId="190" fontId="20" fillId="36" borderId="10" xfId="58" applyNumberFormat="1" applyFont="1" applyFill="1" applyBorder="1" applyAlignment="1">
      <alignment horizontal="center" vertical="center" wrapText="1"/>
      <protection/>
    </xf>
    <xf numFmtId="180" fontId="20" fillId="36" borderId="10" xfId="58" applyNumberFormat="1" applyFont="1" applyFill="1" applyBorder="1" applyAlignment="1">
      <alignment horizontal="center" vertical="center" wrapText="1"/>
      <protection/>
    </xf>
    <xf numFmtId="4" fontId="19" fillId="36" borderId="10" xfId="58" applyNumberFormat="1" applyFont="1" applyFill="1" applyBorder="1" applyAlignment="1">
      <alignment horizontal="center" vertical="center" wrapText="1"/>
      <protection/>
    </xf>
    <xf numFmtId="4" fontId="19" fillId="36" borderId="24" xfId="58" applyNumberFormat="1" applyFont="1" applyFill="1" applyBorder="1" applyAlignment="1">
      <alignment horizontal="center" vertical="center" wrapText="1"/>
      <protection/>
    </xf>
    <xf numFmtId="4" fontId="19" fillId="36" borderId="12" xfId="58" applyNumberFormat="1" applyFont="1" applyFill="1" applyBorder="1" applyAlignment="1">
      <alignment horizontal="center" vertical="center" wrapText="1"/>
      <protection/>
    </xf>
    <xf numFmtId="0" fontId="19" fillId="36" borderId="10" xfId="58" applyFont="1" applyFill="1" applyBorder="1" applyAlignment="1">
      <alignment horizontal="center" wrapText="1"/>
      <protection/>
    </xf>
    <xf numFmtId="0" fontId="19" fillId="36" borderId="21" xfId="58" applyFont="1" applyFill="1" applyBorder="1" applyAlignment="1">
      <alignment horizontal="left" vertical="center" wrapText="1"/>
      <protection/>
    </xf>
    <xf numFmtId="4" fontId="19" fillId="36" borderId="24" xfId="58" applyNumberFormat="1" applyFont="1" applyFill="1" applyBorder="1" applyAlignment="1">
      <alignment horizontal="left" vertical="center" wrapText="1"/>
      <protection/>
    </xf>
    <xf numFmtId="0" fontId="19" fillId="33" borderId="11" xfId="58" applyFont="1" applyFill="1" applyBorder="1" applyAlignment="1">
      <alignment horizontal="center" vertical="center" wrapText="1"/>
      <protection/>
    </xf>
    <xf numFmtId="0" fontId="19" fillId="33" borderId="27" xfId="58" applyFont="1" applyFill="1" applyBorder="1" applyAlignment="1">
      <alignment horizontal="left" vertical="center" wrapText="1"/>
      <protection/>
    </xf>
    <xf numFmtId="0" fontId="19" fillId="33" borderId="28" xfId="58" applyFont="1" applyFill="1" applyBorder="1" applyAlignment="1">
      <alignment wrapText="1"/>
      <protection/>
    </xf>
    <xf numFmtId="1" fontId="19" fillId="33" borderId="24" xfId="58" applyNumberFormat="1" applyFont="1" applyFill="1" applyBorder="1" applyAlignment="1">
      <alignment horizontal="center" vertical="center" wrapText="1"/>
      <protection/>
    </xf>
    <xf numFmtId="180" fontId="19" fillId="33" borderId="10" xfId="58" applyNumberFormat="1" applyFont="1" applyFill="1" applyBorder="1" applyAlignment="1">
      <alignment horizontal="center" vertical="center" wrapText="1"/>
      <protection/>
    </xf>
    <xf numFmtId="190" fontId="19" fillId="33" borderId="10" xfId="58" applyNumberFormat="1" applyFont="1" applyFill="1" applyBorder="1" applyAlignment="1">
      <alignment horizontal="center" vertical="center" wrapText="1"/>
      <protection/>
    </xf>
    <xf numFmtId="9" fontId="19" fillId="33" borderId="10" xfId="58" applyNumberFormat="1" applyFont="1" applyFill="1" applyBorder="1" applyAlignment="1">
      <alignment horizontal="center" vertical="center" wrapText="1"/>
      <protection/>
    </xf>
    <xf numFmtId="190" fontId="20" fillId="33" borderId="10" xfId="58" applyNumberFormat="1" applyFont="1" applyFill="1" applyBorder="1" applyAlignment="1">
      <alignment horizontal="center" vertical="center" wrapText="1"/>
      <protection/>
    </xf>
    <xf numFmtId="180" fontId="20" fillId="33" borderId="10" xfId="58" applyNumberFormat="1" applyFont="1" applyFill="1" applyBorder="1" applyAlignment="1">
      <alignment horizontal="center" vertical="center" wrapText="1"/>
      <protection/>
    </xf>
    <xf numFmtId="4" fontId="19" fillId="33" borderId="10" xfId="58" applyNumberFormat="1" applyFont="1" applyFill="1" applyBorder="1" applyAlignment="1">
      <alignment horizontal="center" vertical="center" wrapText="1"/>
      <protection/>
    </xf>
    <xf numFmtId="4" fontId="19" fillId="33" borderId="24" xfId="58" applyNumberFormat="1" applyFont="1" applyFill="1" applyBorder="1" applyAlignment="1">
      <alignment horizontal="center" vertical="center" wrapText="1"/>
      <protection/>
    </xf>
    <xf numFmtId="4" fontId="19" fillId="33" borderId="12" xfId="58" applyNumberFormat="1" applyFont="1" applyFill="1" applyBorder="1" applyAlignment="1">
      <alignment horizontal="center" vertical="center" wrapText="1"/>
      <protection/>
    </xf>
    <xf numFmtId="0" fontId="19" fillId="33" borderId="10" xfId="58" applyFont="1" applyFill="1" applyBorder="1" applyAlignment="1">
      <alignment horizontal="center" wrapText="1"/>
      <protection/>
    </xf>
    <xf numFmtId="0" fontId="19" fillId="33" borderId="21" xfId="58" applyFont="1" applyFill="1" applyBorder="1" applyAlignment="1">
      <alignment horizontal="left" vertical="center" wrapText="1"/>
      <protection/>
    </xf>
    <xf numFmtId="4" fontId="19" fillId="33" borderId="24" xfId="58" applyNumberFormat="1" applyFont="1" applyFill="1" applyBorder="1" applyAlignment="1">
      <alignment horizontal="left" vertical="center" wrapText="1"/>
      <protection/>
    </xf>
    <xf numFmtId="0" fontId="16" fillId="33" borderId="10" xfId="58" applyFont="1" applyFill="1" applyBorder="1" applyAlignment="1">
      <alignment wrapText="1"/>
      <protection/>
    </xf>
    <xf numFmtId="0" fontId="19" fillId="39" borderId="11" xfId="58" applyFont="1" applyFill="1" applyBorder="1" applyAlignment="1">
      <alignment horizontal="center" vertical="center" wrapText="1"/>
      <protection/>
    </xf>
    <xf numFmtId="0" fontId="19" fillId="39" borderId="21" xfId="58" applyFont="1" applyFill="1" applyBorder="1" applyAlignment="1">
      <alignment horizontal="left" vertical="center" wrapText="1"/>
      <protection/>
    </xf>
    <xf numFmtId="4" fontId="19" fillId="39" borderId="24" xfId="58" applyNumberFormat="1" applyFont="1" applyFill="1" applyBorder="1" applyAlignment="1">
      <alignment horizontal="left" vertical="center" wrapText="1"/>
      <protection/>
    </xf>
    <xf numFmtId="1" fontId="19" fillId="39" borderId="24" xfId="58" applyNumberFormat="1" applyFont="1" applyFill="1" applyBorder="1" applyAlignment="1">
      <alignment horizontal="center" vertical="center" wrapText="1"/>
      <protection/>
    </xf>
    <xf numFmtId="180" fontId="19" fillId="39" borderId="10" xfId="58" applyNumberFormat="1" applyFont="1" applyFill="1" applyBorder="1" applyAlignment="1">
      <alignment horizontal="center" vertical="center" wrapText="1"/>
      <protection/>
    </xf>
    <xf numFmtId="190" fontId="19" fillId="39" borderId="10" xfId="58" applyNumberFormat="1" applyFont="1" applyFill="1" applyBorder="1" applyAlignment="1">
      <alignment horizontal="center" vertical="center" wrapText="1"/>
      <protection/>
    </xf>
    <xf numFmtId="9" fontId="19" fillId="39" borderId="10" xfId="58" applyNumberFormat="1" applyFont="1" applyFill="1" applyBorder="1" applyAlignment="1">
      <alignment horizontal="center" vertical="center" wrapText="1"/>
      <protection/>
    </xf>
    <xf numFmtId="190" fontId="20" fillId="39" borderId="10" xfId="58" applyNumberFormat="1" applyFont="1" applyFill="1" applyBorder="1" applyAlignment="1">
      <alignment horizontal="center" vertical="center" wrapText="1"/>
      <protection/>
    </xf>
    <xf numFmtId="180" fontId="20" fillId="39" borderId="10" xfId="58" applyNumberFormat="1" applyFont="1" applyFill="1" applyBorder="1" applyAlignment="1">
      <alignment horizontal="center" vertical="center" wrapText="1"/>
      <protection/>
    </xf>
    <xf numFmtId="4" fontId="19" fillId="39" borderId="10" xfId="58" applyNumberFormat="1" applyFont="1" applyFill="1" applyBorder="1" applyAlignment="1">
      <alignment horizontal="center" vertical="center" wrapText="1"/>
      <protection/>
    </xf>
    <xf numFmtId="4" fontId="19" fillId="39" borderId="24" xfId="58" applyNumberFormat="1" applyFont="1" applyFill="1" applyBorder="1" applyAlignment="1">
      <alignment horizontal="center" vertical="center" wrapText="1"/>
      <protection/>
    </xf>
    <xf numFmtId="4" fontId="19" fillId="39" borderId="12" xfId="58" applyNumberFormat="1" applyFont="1" applyFill="1" applyBorder="1" applyAlignment="1">
      <alignment horizontal="center" vertical="center" wrapText="1"/>
      <protection/>
    </xf>
    <xf numFmtId="0" fontId="19" fillId="39" borderId="10" xfId="58" applyFont="1" applyFill="1" applyBorder="1" applyAlignment="1">
      <alignment horizontal="center" wrapText="1"/>
      <protection/>
    </xf>
    <xf numFmtId="0" fontId="19" fillId="39" borderId="25" xfId="58" applyFont="1" applyFill="1" applyBorder="1" applyAlignment="1">
      <alignment horizontal="left" vertical="center" wrapText="1"/>
      <protection/>
    </xf>
    <xf numFmtId="0" fontId="19" fillId="39" borderId="10" xfId="58" applyFont="1" applyFill="1" applyBorder="1" applyAlignment="1">
      <alignment horizontal="left" vertical="center" wrapText="1"/>
      <protection/>
    </xf>
    <xf numFmtId="1" fontId="19" fillId="39" borderId="10" xfId="58" applyNumberFormat="1" applyFont="1" applyFill="1" applyBorder="1" applyAlignment="1">
      <alignment horizontal="center" vertical="center" wrapText="1"/>
      <protection/>
    </xf>
    <xf numFmtId="0" fontId="19" fillId="37" borderId="25" xfId="58" applyFont="1" applyFill="1" applyBorder="1" applyAlignment="1">
      <alignment horizontal="left" vertical="center" wrapText="1"/>
      <protection/>
    </xf>
    <xf numFmtId="0" fontId="19" fillId="37" borderId="10" xfId="58" applyFont="1" applyFill="1" applyBorder="1" applyAlignment="1">
      <alignment horizontal="left" vertical="center" wrapText="1"/>
      <protection/>
    </xf>
    <xf numFmtId="1" fontId="19" fillId="37" borderId="10" xfId="58" applyNumberFormat="1" applyFont="1" applyFill="1" applyBorder="1" applyAlignment="1">
      <alignment horizontal="center" vertical="center" wrapText="1"/>
      <protection/>
    </xf>
    <xf numFmtId="0" fontId="29" fillId="40" borderId="0" xfId="0" applyFont="1" applyFill="1" applyAlignment="1">
      <alignment horizontal="center" vertical="center"/>
    </xf>
    <xf numFmtId="0" fontId="0" fillId="40" borderId="0" xfId="0" applyFill="1" applyAlignment="1">
      <alignment horizontal="left"/>
    </xf>
    <xf numFmtId="0" fontId="6" fillId="40" borderId="0" xfId="0" applyFont="1" applyFill="1" applyAlignment="1">
      <alignment horizontal="center" vertical="center"/>
    </xf>
    <xf numFmtId="0" fontId="32" fillId="0" borderId="0" xfId="56" applyNumberFormat="1" applyFont="1" applyAlignment="1">
      <alignment horizontal="center" vertical="center"/>
      <protection/>
    </xf>
    <xf numFmtId="0" fontId="32" fillId="0" borderId="0" xfId="56" applyNumberFormat="1" applyFont="1" applyAlignment="1">
      <alignment horizontal="right" vertical="center"/>
      <protection/>
    </xf>
    <xf numFmtId="0" fontId="3" fillId="0" borderId="0" xfId="56" applyFont="1" applyAlignment="1">
      <alignment horizontal="center" vertical="center"/>
      <protection/>
    </xf>
    <xf numFmtId="0" fontId="2" fillId="0" borderId="0" xfId="56" applyFont="1" applyAlignment="1">
      <alignment horizontal="center" vertical="center"/>
      <protection/>
    </xf>
    <xf numFmtId="0" fontId="16" fillId="0" borderId="0" xfId="56" applyFont="1" applyAlignment="1">
      <alignment horizontal="center"/>
      <protection/>
    </xf>
    <xf numFmtId="0" fontId="16" fillId="0" borderId="0" xfId="56" applyFont="1" applyAlignment="1">
      <alignment horizontal="right"/>
      <protection/>
    </xf>
    <xf numFmtId="49" fontId="16" fillId="0" borderId="0" xfId="56" applyNumberFormat="1" applyFont="1" applyAlignment="1">
      <alignment horizontal="right"/>
      <protection/>
    </xf>
    <xf numFmtId="0" fontId="16" fillId="0" borderId="0" xfId="56" applyFont="1" applyAlignment="1">
      <alignment horizontal="left"/>
      <protection/>
    </xf>
    <xf numFmtId="0" fontId="16" fillId="0" borderId="0" xfId="56" applyFont="1" applyBorder="1" applyAlignment="1">
      <alignment horizontal="center"/>
      <protection/>
    </xf>
    <xf numFmtId="0" fontId="16" fillId="0" borderId="0" xfId="56" applyFont="1" applyBorder="1" applyAlignment="1">
      <alignment horizontal="left"/>
      <protection/>
    </xf>
    <xf numFmtId="0" fontId="16" fillId="0" borderId="0" xfId="56" applyFont="1" applyBorder="1" applyAlignment="1">
      <alignment horizontal="justify"/>
      <protection/>
    </xf>
    <xf numFmtId="0" fontId="16" fillId="0" borderId="0" xfId="56" applyNumberFormat="1" applyFont="1" applyAlignment="1">
      <alignment horizontal="left"/>
      <protection/>
    </xf>
    <xf numFmtId="0" fontId="16" fillId="0" borderId="0" xfId="56" applyNumberFormat="1" applyFont="1" applyAlignment="1">
      <alignment horizontal="center"/>
      <protection/>
    </xf>
    <xf numFmtId="0" fontId="31" fillId="0" borderId="0" xfId="56" applyNumberFormat="1" applyFont="1" applyAlignment="1">
      <alignment horizontal="center" vertical="top"/>
      <protection/>
    </xf>
    <xf numFmtId="0" fontId="31" fillId="0" borderId="0" xfId="56" applyFont="1" applyAlignment="1">
      <alignment horizontal="center"/>
      <protection/>
    </xf>
    <xf numFmtId="0" fontId="16" fillId="0" borderId="0" xfId="56" applyNumberFormat="1" applyFont="1" applyAlignment="1">
      <alignment horizontal="left" vertical="top"/>
      <protection/>
    </xf>
    <xf numFmtId="0" fontId="16" fillId="0" borderId="0" xfId="56" applyNumberFormat="1" applyFont="1" applyAlignment="1">
      <alignment horizontal="center" vertical="center"/>
      <protection/>
    </xf>
    <xf numFmtId="0" fontId="18" fillId="0" borderId="0" xfId="56" applyNumberFormat="1" applyFont="1" applyAlignment="1">
      <alignment horizontal="left" vertical="center"/>
      <protection/>
    </xf>
    <xf numFmtId="0" fontId="31" fillId="0" borderId="0" xfId="56" applyNumberFormat="1" applyFont="1" applyAlignment="1">
      <alignment horizontal="center"/>
      <protection/>
    </xf>
    <xf numFmtId="0" fontId="16" fillId="0" borderId="0" xfId="56" applyNumberFormat="1" applyFont="1" applyAlignment="1">
      <alignment horizontal="left" vertical="center"/>
      <protection/>
    </xf>
    <xf numFmtId="0" fontId="31" fillId="0" borderId="0" xfId="56" applyNumberFormat="1" applyFont="1" applyAlignment="1">
      <alignment horizontal="center" vertical="center"/>
      <protection/>
    </xf>
    <xf numFmtId="0" fontId="16" fillId="0" borderId="0" xfId="56" applyNumberFormat="1" applyFont="1" applyAlignment="1">
      <alignment horizontal="right" vertical="center"/>
      <protection/>
    </xf>
    <xf numFmtId="49" fontId="16" fillId="0" borderId="0" xfId="56" applyNumberFormat="1" applyFont="1" applyAlignment="1">
      <alignment horizontal="right" vertical="center"/>
      <protection/>
    </xf>
    <xf numFmtId="0" fontId="2" fillId="41" borderId="11" xfId="0" applyFont="1" applyFill="1" applyBorder="1" applyAlignment="1">
      <alignment horizontal="center" vertical="center" wrapText="1"/>
    </xf>
    <xf numFmtId="4" fontId="2" fillId="41" borderId="12" xfId="0" applyNumberFormat="1" applyFont="1" applyFill="1" applyBorder="1" applyAlignment="1">
      <alignment vertical="center" wrapText="1"/>
    </xf>
    <xf numFmtId="0" fontId="0" fillId="41" borderId="0" xfId="0" applyFill="1" applyAlignment="1">
      <alignment/>
    </xf>
    <xf numFmtId="0" fontId="31" fillId="0" borderId="0" xfId="56" applyNumberFormat="1" applyFont="1" applyAlignment="1">
      <alignment horizontal="center" vertical="top"/>
      <protection/>
    </xf>
    <xf numFmtId="49" fontId="16" fillId="0" borderId="27" xfId="56" applyNumberFormat="1" applyFont="1" applyBorder="1" applyAlignment="1">
      <alignment horizontal="center" vertical="center"/>
      <protection/>
    </xf>
    <xf numFmtId="49" fontId="16" fillId="0" borderId="27" xfId="56" applyNumberFormat="1" applyFont="1" applyBorder="1" applyAlignment="1">
      <alignment horizontal="left" vertical="center"/>
      <protection/>
    </xf>
    <xf numFmtId="0" fontId="19" fillId="0" borderId="27" xfId="56" applyNumberFormat="1" applyFont="1" applyBorder="1" applyAlignment="1">
      <alignment horizontal="center" vertical="center"/>
      <protection/>
    </xf>
    <xf numFmtId="0" fontId="16" fillId="0" borderId="27" xfId="56" applyNumberFormat="1" applyFont="1" applyBorder="1" applyAlignment="1">
      <alignment horizontal="center"/>
      <protection/>
    </xf>
    <xf numFmtId="0" fontId="16" fillId="0" borderId="27" xfId="56" applyFont="1" applyBorder="1" applyAlignment="1">
      <alignment horizontal="center"/>
      <protection/>
    </xf>
    <xf numFmtId="49" fontId="16" fillId="0" borderId="47" xfId="56" applyNumberFormat="1" applyFont="1" applyBorder="1" applyAlignment="1">
      <alignment horizontal="center"/>
      <protection/>
    </xf>
    <xf numFmtId="49" fontId="16" fillId="0" borderId="48" xfId="56" applyNumberFormat="1" applyFont="1" applyBorder="1" applyAlignment="1">
      <alignment horizontal="center"/>
      <protection/>
    </xf>
    <xf numFmtId="49" fontId="16" fillId="0" borderId="49" xfId="56" applyNumberFormat="1" applyFont="1" applyBorder="1" applyAlignment="1">
      <alignment horizontal="center"/>
      <protection/>
    </xf>
    <xf numFmtId="0" fontId="31" fillId="0" borderId="50" xfId="56" applyNumberFormat="1" applyFont="1" applyBorder="1" applyAlignment="1">
      <alignment horizontal="center" vertical="top"/>
      <protection/>
    </xf>
    <xf numFmtId="0" fontId="16" fillId="0" borderId="27" xfId="56" applyNumberFormat="1" applyFont="1" applyBorder="1" applyAlignment="1">
      <alignment horizontal="center" vertical="center"/>
      <protection/>
    </xf>
    <xf numFmtId="49" fontId="16" fillId="0" borderId="51" xfId="56" applyNumberFormat="1" applyFont="1" applyBorder="1" applyAlignment="1">
      <alignment horizontal="center"/>
      <protection/>
    </xf>
    <xf numFmtId="49" fontId="16" fillId="0" borderId="52" xfId="56" applyNumberFormat="1" applyFont="1" applyBorder="1" applyAlignment="1">
      <alignment horizontal="center"/>
      <protection/>
    </xf>
    <xf numFmtId="49" fontId="16" fillId="0" borderId="53" xfId="56" applyNumberFormat="1" applyFont="1" applyBorder="1" applyAlignment="1">
      <alignment horizontal="center"/>
      <protection/>
    </xf>
    <xf numFmtId="49" fontId="16" fillId="0" borderId="20" xfId="56" applyNumberFormat="1" applyFont="1" applyBorder="1" applyAlignment="1">
      <alignment horizontal="center"/>
      <protection/>
    </xf>
    <xf numFmtId="49" fontId="16" fillId="0" borderId="21" xfId="56" applyNumberFormat="1" applyFont="1" applyBorder="1" applyAlignment="1">
      <alignment horizontal="center"/>
      <protection/>
    </xf>
    <xf numFmtId="49" fontId="16" fillId="0" borderId="22" xfId="56" applyNumberFormat="1" applyFont="1" applyBorder="1" applyAlignment="1">
      <alignment horizontal="center"/>
      <protection/>
    </xf>
    <xf numFmtId="0" fontId="16" fillId="0" borderId="0" xfId="56" applyFont="1" applyBorder="1" applyAlignment="1">
      <alignment horizontal="justify" wrapText="1"/>
      <protection/>
    </xf>
    <xf numFmtId="0" fontId="16" fillId="0" borderId="0" xfId="56" applyFont="1" applyAlignment="1">
      <alignment horizontal="left"/>
      <protection/>
    </xf>
    <xf numFmtId="0" fontId="16" fillId="0" borderId="0" xfId="56" applyFont="1" applyAlignment="1">
      <alignment horizontal="left" wrapText="1" shrinkToFit="1"/>
      <protection/>
    </xf>
    <xf numFmtId="0" fontId="16" fillId="0" borderId="0" xfId="56" applyFont="1" applyAlignment="1">
      <alignment horizontal="left" wrapText="1"/>
      <protection/>
    </xf>
    <xf numFmtId="0" fontId="16" fillId="0" borderId="0" xfId="56" applyFont="1" applyAlignment="1">
      <alignment horizontal="left" vertical="center"/>
      <protection/>
    </xf>
    <xf numFmtId="0" fontId="16" fillId="0" borderId="0" xfId="56" applyFont="1" applyBorder="1" applyAlignment="1">
      <alignment horizontal="justify"/>
      <protection/>
    </xf>
    <xf numFmtId="0" fontId="16" fillId="0" borderId="0" xfId="56" applyFont="1" applyBorder="1" applyAlignment="1">
      <alignment horizontal="left" vertical="center"/>
      <protection/>
    </xf>
    <xf numFmtId="0" fontId="16" fillId="0" borderId="0" xfId="56" applyFont="1" applyBorder="1" applyAlignment="1">
      <alignment horizontal="left" wrapText="1"/>
      <protection/>
    </xf>
    <xf numFmtId="0" fontId="16" fillId="0" borderId="0" xfId="56" applyFont="1" applyBorder="1" applyAlignment="1">
      <alignment horizontal="left"/>
      <protection/>
    </xf>
    <xf numFmtId="49" fontId="16" fillId="0" borderId="54" xfId="56" applyNumberFormat="1" applyFont="1" applyBorder="1" applyAlignment="1">
      <alignment horizontal="center"/>
      <protection/>
    </xf>
    <xf numFmtId="49" fontId="16" fillId="0" borderId="50" xfId="56" applyNumberFormat="1" applyFont="1" applyBorder="1" applyAlignment="1">
      <alignment horizontal="center"/>
      <protection/>
    </xf>
    <xf numFmtId="49" fontId="16" fillId="0" borderId="55" xfId="56" applyNumberFormat="1" applyFont="1" applyBorder="1" applyAlignment="1">
      <alignment horizontal="center"/>
      <protection/>
    </xf>
    <xf numFmtId="49" fontId="16" fillId="0" borderId="32" xfId="56" applyNumberFormat="1" applyFont="1" applyBorder="1" applyAlignment="1">
      <alignment horizontal="center"/>
      <protection/>
    </xf>
    <xf numFmtId="49" fontId="16" fillId="0" borderId="27" xfId="56" applyNumberFormat="1" applyFont="1" applyBorder="1" applyAlignment="1">
      <alignment horizontal="center"/>
      <protection/>
    </xf>
    <xf numFmtId="49" fontId="16" fillId="0" borderId="33" xfId="56" applyNumberFormat="1" applyFont="1" applyBorder="1" applyAlignment="1">
      <alignment horizontal="center"/>
      <protection/>
    </xf>
    <xf numFmtId="0" fontId="16" fillId="0" borderId="27" xfId="56" applyFont="1" applyBorder="1" applyAlignment="1">
      <alignment horizontal="left"/>
      <protection/>
    </xf>
    <xf numFmtId="0" fontId="16" fillId="0" borderId="0" xfId="56" applyFont="1" applyBorder="1" applyAlignment="1">
      <alignment horizontal="left" wrapText="1" shrinkToFit="1"/>
      <protection/>
    </xf>
    <xf numFmtId="0" fontId="16" fillId="0" borderId="27" xfId="56" applyFont="1" applyBorder="1" applyAlignment="1">
      <alignment horizontal="justify"/>
      <protection/>
    </xf>
    <xf numFmtId="49" fontId="16" fillId="0" borderId="11" xfId="56" applyNumberFormat="1" applyFont="1" applyBorder="1" applyAlignment="1">
      <alignment horizontal="center"/>
      <protection/>
    </xf>
    <xf numFmtId="49" fontId="16" fillId="0" borderId="10" xfId="56" applyNumberFormat="1" applyFont="1" applyBorder="1" applyAlignment="1">
      <alignment horizontal="center"/>
      <protection/>
    </xf>
    <xf numFmtId="49" fontId="16" fillId="0" borderId="12" xfId="56" applyNumberFormat="1" applyFont="1" applyBorder="1" applyAlignment="1">
      <alignment horizontal="center"/>
      <protection/>
    </xf>
    <xf numFmtId="0" fontId="16" fillId="0" borderId="21" xfId="56" applyFont="1" applyBorder="1" applyAlignment="1">
      <alignment horizontal="justify"/>
      <protection/>
    </xf>
    <xf numFmtId="0" fontId="3" fillId="0" borderId="0" xfId="56" applyFont="1" applyAlignment="1">
      <alignment horizontal="center" vertical="center"/>
      <protection/>
    </xf>
    <xf numFmtId="0" fontId="3" fillId="0" borderId="0" xfId="56" applyFont="1" applyAlignment="1">
      <alignment horizontal="center"/>
      <protection/>
    </xf>
    <xf numFmtId="0" fontId="16" fillId="0" borderId="37" xfId="56" applyFont="1" applyBorder="1" applyAlignment="1">
      <alignment horizontal="center"/>
      <protection/>
    </xf>
    <xf numFmtId="0" fontId="16" fillId="0" borderId="48" xfId="56" applyFont="1" applyBorder="1" applyAlignment="1">
      <alignment horizontal="center"/>
      <protection/>
    </xf>
    <xf numFmtId="0" fontId="16" fillId="0" borderId="56" xfId="56" applyFont="1" applyBorder="1" applyAlignment="1">
      <alignment horizontal="center"/>
      <protection/>
    </xf>
    <xf numFmtId="49" fontId="16" fillId="0" borderId="57" xfId="56" applyNumberFormat="1" applyFont="1" applyBorder="1" applyAlignment="1">
      <alignment horizontal="center"/>
      <protection/>
    </xf>
    <xf numFmtId="49" fontId="16" fillId="0" borderId="58" xfId="56" applyNumberFormat="1" applyFont="1" applyBorder="1" applyAlignment="1">
      <alignment horizontal="center"/>
      <protection/>
    </xf>
    <xf numFmtId="49" fontId="16" fillId="0" borderId="15" xfId="56" applyNumberFormat="1" applyFont="1" applyBorder="1" applyAlignment="1">
      <alignment horizontal="center"/>
      <protection/>
    </xf>
    <xf numFmtId="49" fontId="16" fillId="0" borderId="27" xfId="56" applyNumberFormat="1" applyFont="1" applyBorder="1" applyAlignment="1">
      <alignment horizontal="left"/>
      <protection/>
    </xf>
    <xf numFmtId="0" fontId="39" fillId="40" borderId="59" xfId="0" applyFont="1" applyFill="1" applyBorder="1" applyAlignment="1">
      <alignment horizontal="left" vertical="center"/>
    </xf>
    <xf numFmtId="0" fontId="39" fillId="0" borderId="59" xfId="0" applyFont="1" applyBorder="1" applyAlignment="1">
      <alignment horizontal="left" vertical="center" wrapText="1" indent="2"/>
    </xf>
    <xf numFmtId="224" fontId="39" fillId="42" borderId="59" xfId="0" applyNumberFormat="1" applyFont="1" applyFill="1" applyBorder="1" applyAlignment="1">
      <alignment horizontal="right"/>
    </xf>
    <xf numFmtId="0" fontId="39" fillId="0" borderId="59" xfId="0" applyFont="1" applyBorder="1" applyAlignment="1">
      <alignment horizontal="left" vertical="center" wrapText="1" indent="4"/>
    </xf>
    <xf numFmtId="0" fontId="39" fillId="0" borderId="59" xfId="0" applyFont="1" applyBorder="1" applyAlignment="1">
      <alignment horizontal="left" vertical="center" wrapText="1"/>
    </xf>
    <xf numFmtId="222" fontId="39" fillId="42" borderId="59" xfId="0" applyNumberFormat="1" applyFont="1" applyFill="1" applyBorder="1" applyAlignment="1">
      <alignment horizontal="right"/>
    </xf>
    <xf numFmtId="223" fontId="39" fillId="43" borderId="59" xfId="0" applyNumberFormat="1" applyFont="1" applyFill="1" applyBorder="1" applyAlignment="1">
      <alignment horizontal="right"/>
    </xf>
    <xf numFmtId="0" fontId="0" fillId="40" borderId="59" xfId="0" applyFill="1" applyBorder="1" applyAlignment="1">
      <alignment horizontal="left"/>
    </xf>
    <xf numFmtId="0" fontId="39" fillId="42" borderId="59" xfId="0" applyFont="1" applyFill="1" applyBorder="1" applyAlignment="1">
      <alignment horizontal="left" vertical="center" wrapText="1" indent="4"/>
    </xf>
    <xf numFmtId="223" fontId="39" fillId="42" borderId="59" xfId="0" applyNumberFormat="1" applyFont="1" applyFill="1" applyBorder="1" applyAlignment="1">
      <alignment horizontal="right"/>
    </xf>
    <xf numFmtId="0" fontId="39" fillId="0" borderId="59" xfId="0" applyFont="1" applyBorder="1" applyAlignment="1">
      <alignment horizontal="left" vertical="center" wrapText="1" indent="1"/>
    </xf>
    <xf numFmtId="0" fontId="39" fillId="40" borderId="59" xfId="0" applyFont="1" applyFill="1" applyBorder="1" applyAlignment="1">
      <alignment horizontal="center" vertical="center"/>
    </xf>
    <xf numFmtId="0" fontId="39" fillId="40" borderId="0" xfId="0" applyFont="1" applyFill="1" applyAlignment="1">
      <alignment horizontal="right"/>
    </xf>
    <xf numFmtId="0" fontId="29" fillId="40" borderId="0" xfId="0" applyFont="1" applyFill="1" applyAlignment="1">
      <alignment horizontal="center" vertical="center"/>
    </xf>
    <xf numFmtId="0" fontId="29" fillId="40" borderId="60" xfId="0" applyFont="1" applyFill="1" applyBorder="1" applyAlignment="1">
      <alignment horizontal="center" vertical="center"/>
    </xf>
    <xf numFmtId="0" fontId="6" fillId="40" borderId="0" xfId="0" applyFont="1" applyFill="1" applyAlignment="1">
      <alignment horizontal="center" vertical="center"/>
    </xf>
    <xf numFmtId="0" fontId="39" fillId="40" borderId="59" xfId="0" applyFont="1" applyFill="1" applyBorder="1" applyAlignment="1">
      <alignment horizontal="center" vertical="center" wrapText="1"/>
    </xf>
    <xf numFmtId="218" fontId="32" fillId="0" borderId="28" xfId="56" applyNumberFormat="1" applyFont="1" applyBorder="1" applyAlignment="1">
      <alignment horizontal="center"/>
      <protection/>
    </xf>
    <xf numFmtId="218" fontId="32" fillId="0" borderId="27" xfId="56" applyNumberFormat="1" applyFont="1" applyBorder="1" applyAlignment="1">
      <alignment horizontal="center"/>
      <protection/>
    </xf>
    <xf numFmtId="218" fontId="32" fillId="0" borderId="29" xfId="56" applyNumberFormat="1" applyFont="1" applyBorder="1" applyAlignment="1">
      <alignment horizontal="center"/>
      <protection/>
    </xf>
    <xf numFmtId="0" fontId="32" fillId="0" borderId="28" xfId="56" applyNumberFormat="1" applyFont="1" applyBorder="1" applyAlignment="1">
      <alignment horizontal="center"/>
      <protection/>
    </xf>
    <xf numFmtId="0" fontId="32" fillId="0" borderId="27" xfId="56" applyNumberFormat="1" applyFont="1" applyBorder="1" applyAlignment="1">
      <alignment horizontal="center"/>
      <protection/>
    </xf>
    <xf numFmtId="0" fontId="32" fillId="0" borderId="33" xfId="56" applyNumberFormat="1" applyFont="1" applyBorder="1" applyAlignment="1">
      <alignment horizontal="center"/>
      <protection/>
    </xf>
    <xf numFmtId="49" fontId="32" fillId="0" borderId="32" xfId="56" applyNumberFormat="1" applyFont="1" applyBorder="1" applyAlignment="1">
      <alignment horizontal="center"/>
      <protection/>
    </xf>
    <xf numFmtId="49" fontId="32" fillId="0" borderId="27" xfId="56" applyNumberFormat="1" applyFont="1" applyBorder="1" applyAlignment="1">
      <alignment horizontal="center"/>
      <protection/>
    </xf>
    <xf numFmtId="49" fontId="32" fillId="0" borderId="29" xfId="56" applyNumberFormat="1" applyFont="1" applyBorder="1" applyAlignment="1">
      <alignment horizontal="center"/>
      <protection/>
    </xf>
    <xf numFmtId="49" fontId="32" fillId="0" borderId="28" xfId="56" applyNumberFormat="1" applyFont="1" applyBorder="1" applyAlignment="1">
      <alignment horizontal="center"/>
      <protection/>
    </xf>
    <xf numFmtId="221" fontId="32" fillId="0" borderId="28" xfId="56" applyNumberFormat="1" applyFont="1" applyBorder="1" applyAlignment="1">
      <alignment horizontal="center"/>
      <protection/>
    </xf>
    <xf numFmtId="221" fontId="32" fillId="0" borderId="27" xfId="56" applyNumberFormat="1" applyFont="1" applyBorder="1" applyAlignment="1">
      <alignment horizontal="center"/>
      <protection/>
    </xf>
    <xf numFmtId="221" fontId="32" fillId="0" borderId="29" xfId="56" applyNumberFormat="1" applyFont="1" applyBorder="1" applyAlignment="1">
      <alignment horizontal="center"/>
      <protection/>
    </xf>
    <xf numFmtId="218" fontId="32" fillId="0" borderId="28" xfId="56" applyNumberFormat="1" applyFont="1" applyBorder="1" applyAlignment="1">
      <alignment horizontal="right"/>
      <protection/>
    </xf>
    <xf numFmtId="218" fontId="32" fillId="0" borderId="27" xfId="56" applyNumberFormat="1" applyFont="1" applyBorder="1" applyAlignment="1">
      <alignment horizontal="right"/>
      <protection/>
    </xf>
    <xf numFmtId="218" fontId="32" fillId="0" borderId="29" xfId="56" applyNumberFormat="1" applyFont="1" applyBorder="1" applyAlignment="1">
      <alignment horizontal="right"/>
      <protection/>
    </xf>
    <xf numFmtId="0" fontId="32" fillId="0" borderId="27" xfId="56" applyNumberFormat="1" applyFont="1" applyBorder="1" applyAlignment="1">
      <alignment horizontal="left" indent="4"/>
      <protection/>
    </xf>
    <xf numFmtId="0" fontId="32" fillId="0" borderId="33" xfId="56" applyNumberFormat="1" applyFont="1" applyBorder="1" applyAlignment="1">
      <alignment horizontal="left" indent="4"/>
      <protection/>
    </xf>
    <xf numFmtId="0" fontId="32" fillId="0" borderId="24" xfId="56" applyNumberFormat="1" applyFont="1" applyBorder="1" applyAlignment="1">
      <alignment horizontal="center"/>
      <protection/>
    </xf>
    <xf numFmtId="0" fontId="32" fillId="0" borderId="21" xfId="56" applyNumberFormat="1" applyFont="1" applyBorder="1" applyAlignment="1">
      <alignment horizontal="center"/>
      <protection/>
    </xf>
    <xf numFmtId="0" fontId="32" fillId="0" borderId="22" xfId="56" applyNumberFormat="1" applyFont="1" applyBorder="1" applyAlignment="1">
      <alignment horizontal="center"/>
      <protection/>
    </xf>
    <xf numFmtId="218" fontId="32" fillId="0" borderId="24" xfId="56" applyNumberFormat="1" applyFont="1" applyBorder="1" applyAlignment="1">
      <alignment horizontal="center"/>
      <protection/>
    </xf>
    <xf numFmtId="218" fontId="32" fillId="0" borderId="21" xfId="56" applyNumberFormat="1" applyFont="1" applyBorder="1" applyAlignment="1">
      <alignment horizontal="center"/>
      <protection/>
    </xf>
    <xf numFmtId="218" fontId="32" fillId="0" borderId="25" xfId="56" applyNumberFormat="1" applyFont="1" applyBorder="1" applyAlignment="1">
      <alignment horizontal="center"/>
      <protection/>
    </xf>
    <xf numFmtId="0" fontId="32" fillId="0" borderId="21" xfId="56" applyNumberFormat="1" applyFont="1" applyBorder="1" applyAlignment="1">
      <alignment horizontal="left" wrapText="1" indent="3"/>
      <protection/>
    </xf>
    <xf numFmtId="0" fontId="32" fillId="0" borderId="22" xfId="56" applyNumberFormat="1" applyFont="1" applyBorder="1" applyAlignment="1">
      <alignment horizontal="left" wrapText="1" indent="3"/>
      <protection/>
    </xf>
    <xf numFmtId="49" fontId="32" fillId="0" borderId="20" xfId="56" applyNumberFormat="1" applyFont="1" applyBorder="1" applyAlignment="1">
      <alignment horizontal="center"/>
      <protection/>
    </xf>
    <xf numFmtId="49" fontId="32" fillId="0" borderId="21" xfId="56" applyNumberFormat="1" applyFont="1" applyBorder="1" applyAlignment="1">
      <alignment horizontal="center"/>
      <protection/>
    </xf>
    <xf numFmtId="49" fontId="32" fillId="0" borderId="25" xfId="56" applyNumberFormat="1" applyFont="1" applyBorder="1" applyAlignment="1">
      <alignment horizontal="center"/>
      <protection/>
    </xf>
    <xf numFmtId="49" fontId="32" fillId="0" borderId="24" xfId="56" applyNumberFormat="1" applyFont="1" applyBorder="1" applyAlignment="1">
      <alignment horizontal="center"/>
      <protection/>
    </xf>
    <xf numFmtId="49" fontId="32" fillId="0" borderId="10" xfId="56" applyNumberFormat="1" applyFont="1" applyBorder="1" applyAlignment="1">
      <alignment horizontal="center"/>
      <protection/>
    </xf>
    <xf numFmtId="218" fontId="32" fillId="0" borderId="24" xfId="56" applyNumberFormat="1" applyFont="1" applyBorder="1" applyAlignment="1">
      <alignment horizontal="right"/>
      <protection/>
    </xf>
    <xf numFmtId="218" fontId="32" fillId="0" borderId="21" xfId="56" applyNumberFormat="1" applyFont="1" applyBorder="1" applyAlignment="1">
      <alignment horizontal="right"/>
      <protection/>
    </xf>
    <xf numFmtId="218" fontId="32" fillId="0" borderId="25" xfId="56" applyNumberFormat="1" applyFont="1" applyBorder="1" applyAlignment="1">
      <alignment horizontal="right"/>
      <protection/>
    </xf>
    <xf numFmtId="0" fontId="37" fillId="0" borderId="0" xfId="56" applyNumberFormat="1" applyFont="1" applyBorder="1" applyAlignment="1">
      <alignment horizontal="justify" wrapText="1"/>
      <protection/>
    </xf>
    <xf numFmtId="0" fontId="32" fillId="0" borderId="0" xfId="56" applyNumberFormat="1" applyFont="1" applyBorder="1" applyAlignment="1">
      <alignment horizontal="center" vertical="top" wrapText="1" shrinkToFit="1"/>
      <protection/>
    </xf>
    <xf numFmtId="218" fontId="32" fillId="0" borderId="37" xfId="56" applyNumberFormat="1" applyFont="1" applyBorder="1" applyAlignment="1">
      <alignment horizontal="center"/>
      <protection/>
    </xf>
    <xf numFmtId="218" fontId="32" fillId="0" borderId="48" xfId="56" applyNumberFormat="1" applyFont="1" applyBorder="1" applyAlignment="1">
      <alignment horizontal="center"/>
      <protection/>
    </xf>
    <xf numFmtId="218" fontId="32" fillId="0" borderId="56" xfId="56" applyNumberFormat="1" applyFont="1" applyBorder="1" applyAlignment="1">
      <alignment horizontal="center"/>
      <protection/>
    </xf>
    <xf numFmtId="0" fontId="32" fillId="0" borderId="37" xfId="56" applyNumberFormat="1" applyFont="1" applyBorder="1" applyAlignment="1">
      <alignment horizontal="center"/>
      <protection/>
    </xf>
    <xf numFmtId="0" fontId="32" fillId="0" borderId="48" xfId="56" applyNumberFormat="1" applyFont="1" applyBorder="1" applyAlignment="1">
      <alignment horizontal="center"/>
      <protection/>
    </xf>
    <xf numFmtId="0" fontId="32" fillId="0" borderId="49" xfId="56" applyNumberFormat="1" applyFont="1" applyBorder="1" applyAlignment="1">
      <alignment horizontal="center"/>
      <protection/>
    </xf>
    <xf numFmtId="0" fontId="32" fillId="0" borderId="21" xfId="56" applyNumberFormat="1" applyFont="1" applyBorder="1" applyAlignment="1">
      <alignment horizontal="left" wrapText="1" indent="2"/>
      <protection/>
    </xf>
    <xf numFmtId="0" fontId="32" fillId="0" borderId="21" xfId="56" applyNumberFormat="1" applyFont="1" applyBorder="1" applyAlignment="1">
      <alignment horizontal="left" indent="2"/>
      <protection/>
    </xf>
    <xf numFmtId="49" fontId="32" fillId="0" borderId="47" xfId="56" applyNumberFormat="1" applyFont="1" applyBorder="1" applyAlignment="1">
      <alignment horizontal="center"/>
      <protection/>
    </xf>
    <xf numFmtId="49" fontId="32" fillId="0" borderId="48" xfId="56" applyNumberFormat="1" applyFont="1" applyBorder="1" applyAlignment="1">
      <alignment horizontal="center"/>
      <protection/>
    </xf>
    <xf numFmtId="49" fontId="32" fillId="0" borderId="56" xfId="56" applyNumberFormat="1" applyFont="1" applyBorder="1" applyAlignment="1">
      <alignment horizontal="center"/>
      <protection/>
    </xf>
    <xf numFmtId="49" fontId="32" fillId="0" borderId="37" xfId="56" applyNumberFormat="1" applyFont="1" applyBorder="1" applyAlignment="1">
      <alignment horizontal="center"/>
      <protection/>
    </xf>
    <xf numFmtId="218" fontId="32" fillId="0" borderId="37" xfId="56" applyNumberFormat="1" applyFont="1" applyBorder="1" applyAlignment="1">
      <alignment horizontal="right"/>
      <protection/>
    </xf>
    <xf numFmtId="218" fontId="32" fillId="0" borderId="48" xfId="56" applyNumberFormat="1" applyFont="1" applyBorder="1" applyAlignment="1">
      <alignment horizontal="right"/>
      <protection/>
    </xf>
    <xf numFmtId="218" fontId="32" fillId="0" borderId="56" xfId="56" applyNumberFormat="1" applyFont="1" applyBorder="1" applyAlignment="1">
      <alignment horizontal="right"/>
      <protection/>
    </xf>
    <xf numFmtId="0" fontId="26" fillId="0" borderId="21" xfId="56" applyNumberFormat="1" applyFont="1" applyBorder="1" applyAlignment="1">
      <alignment horizontal="left"/>
      <protection/>
    </xf>
    <xf numFmtId="49" fontId="26" fillId="0" borderId="20" xfId="56" applyNumberFormat="1" applyFont="1" applyBorder="1" applyAlignment="1">
      <alignment horizontal="center"/>
      <protection/>
    </xf>
    <xf numFmtId="49" fontId="26" fillId="0" borderId="21" xfId="56" applyNumberFormat="1" applyFont="1" applyBorder="1" applyAlignment="1">
      <alignment horizontal="center"/>
      <protection/>
    </xf>
    <xf numFmtId="49" fontId="26" fillId="0" borderId="25" xfId="56" applyNumberFormat="1" applyFont="1" applyBorder="1" applyAlignment="1">
      <alignment horizontal="center"/>
      <protection/>
    </xf>
    <xf numFmtId="49" fontId="26" fillId="0" borderId="24" xfId="56" applyNumberFormat="1" applyFont="1" applyBorder="1" applyAlignment="1">
      <alignment horizontal="center"/>
      <protection/>
    </xf>
    <xf numFmtId="0" fontId="32" fillId="0" borderId="21" xfId="56" applyNumberFormat="1" applyFont="1" applyBorder="1" applyAlignment="1">
      <alignment horizontal="left" wrapText="1" indent="4"/>
      <protection/>
    </xf>
    <xf numFmtId="0" fontId="32" fillId="0" borderId="21" xfId="56" applyNumberFormat="1" applyFont="1" applyBorder="1" applyAlignment="1">
      <alignment horizontal="left" indent="4"/>
      <protection/>
    </xf>
    <xf numFmtId="0" fontId="32" fillId="0" borderId="21" xfId="56" applyNumberFormat="1" applyFont="1" applyBorder="1" applyAlignment="1">
      <alignment horizontal="left" indent="3"/>
      <protection/>
    </xf>
    <xf numFmtId="218" fontId="32" fillId="35" borderId="28" xfId="56" applyNumberFormat="1" applyFont="1" applyFill="1" applyBorder="1" applyAlignment="1">
      <alignment horizontal="center"/>
      <protection/>
    </xf>
    <xf numFmtId="218" fontId="32" fillId="35" borderId="27" xfId="56" applyNumberFormat="1" applyFont="1" applyFill="1" applyBorder="1" applyAlignment="1">
      <alignment horizontal="center"/>
      <protection/>
    </xf>
    <xf numFmtId="218" fontId="32" fillId="35" borderId="29" xfId="56" applyNumberFormat="1" applyFont="1" applyFill="1" applyBorder="1" applyAlignment="1">
      <alignment horizontal="center"/>
      <protection/>
    </xf>
    <xf numFmtId="0" fontId="32" fillId="35" borderId="28" xfId="56" applyNumberFormat="1" applyFont="1" applyFill="1" applyBorder="1" applyAlignment="1">
      <alignment horizontal="center"/>
      <protection/>
    </xf>
    <xf numFmtId="0" fontId="32" fillId="35" borderId="27" xfId="56" applyNumberFormat="1" applyFont="1" applyFill="1" applyBorder="1" applyAlignment="1">
      <alignment horizontal="center"/>
      <protection/>
    </xf>
    <xf numFmtId="0" fontId="32" fillId="35" borderId="33" xfId="56" applyNumberFormat="1" applyFont="1" applyFill="1" applyBorder="1" applyAlignment="1">
      <alignment horizontal="center"/>
      <protection/>
    </xf>
    <xf numFmtId="0" fontId="32" fillId="0" borderId="50" xfId="56" applyNumberFormat="1" applyFont="1" applyBorder="1" applyAlignment="1">
      <alignment horizontal="left" indent="4"/>
      <protection/>
    </xf>
    <xf numFmtId="0" fontId="26" fillId="35" borderId="27" xfId="56" applyNumberFormat="1" applyFont="1" applyFill="1" applyBorder="1" applyAlignment="1">
      <alignment horizontal="left" wrapText="1" indent="3"/>
      <protection/>
    </xf>
    <xf numFmtId="0" fontId="26" fillId="35" borderId="27" xfId="56" applyNumberFormat="1" applyFont="1" applyFill="1" applyBorder="1" applyAlignment="1">
      <alignment horizontal="left" indent="3"/>
      <protection/>
    </xf>
    <xf numFmtId="0" fontId="26" fillId="35" borderId="33" xfId="56" applyNumberFormat="1" applyFont="1" applyFill="1" applyBorder="1" applyAlignment="1">
      <alignment horizontal="left" indent="3"/>
      <protection/>
    </xf>
    <xf numFmtId="49" fontId="26" fillId="35" borderId="32" xfId="56" applyNumberFormat="1" applyFont="1" applyFill="1" applyBorder="1" applyAlignment="1">
      <alignment horizontal="center"/>
      <protection/>
    </xf>
    <xf numFmtId="49" fontId="26" fillId="35" borderId="27" xfId="56" applyNumberFormat="1" applyFont="1" applyFill="1" applyBorder="1" applyAlignment="1">
      <alignment horizontal="center"/>
      <protection/>
    </xf>
    <xf numFmtId="49" fontId="26" fillId="35" borderId="29" xfId="56" applyNumberFormat="1" applyFont="1" applyFill="1" applyBorder="1" applyAlignment="1">
      <alignment horizontal="center"/>
      <protection/>
    </xf>
    <xf numFmtId="49" fontId="26" fillId="35" borderId="28" xfId="56" applyNumberFormat="1" applyFont="1" applyFill="1" applyBorder="1" applyAlignment="1">
      <alignment horizontal="center"/>
      <protection/>
    </xf>
    <xf numFmtId="218" fontId="26" fillId="35" borderId="28" xfId="56" applyNumberFormat="1" applyFont="1" applyFill="1" applyBorder="1" applyAlignment="1">
      <alignment horizontal="center"/>
      <protection/>
    </xf>
    <xf numFmtId="218" fontId="26" fillId="35" borderId="27" xfId="56" applyNumberFormat="1" applyFont="1" applyFill="1" applyBorder="1" applyAlignment="1">
      <alignment horizontal="center"/>
      <protection/>
    </xf>
    <xf numFmtId="218" fontId="26" fillId="35" borderId="29" xfId="56" applyNumberFormat="1" applyFont="1" applyFill="1" applyBorder="1" applyAlignment="1">
      <alignment horizontal="center"/>
      <protection/>
    </xf>
    <xf numFmtId="218" fontId="26" fillId="35" borderId="28" xfId="56" applyNumberFormat="1" applyFont="1" applyFill="1" applyBorder="1" applyAlignment="1">
      <alignment horizontal="right"/>
      <protection/>
    </xf>
    <xf numFmtId="218" fontId="26" fillId="35" borderId="27" xfId="56" applyNumberFormat="1" applyFont="1" applyFill="1" applyBorder="1" applyAlignment="1">
      <alignment horizontal="right"/>
      <protection/>
    </xf>
    <xf numFmtId="218" fontId="26" fillId="35" borderId="29" xfId="56" applyNumberFormat="1" applyFont="1" applyFill="1" applyBorder="1" applyAlignment="1">
      <alignment horizontal="right"/>
      <protection/>
    </xf>
    <xf numFmtId="218" fontId="32" fillId="0" borderId="61" xfId="56" applyNumberFormat="1" applyFont="1" applyBorder="1" applyAlignment="1">
      <alignment horizontal="center"/>
      <protection/>
    </xf>
    <xf numFmtId="218" fontId="32" fillId="0" borderId="50" xfId="56" applyNumberFormat="1" applyFont="1" applyBorder="1" applyAlignment="1">
      <alignment horizontal="center"/>
      <protection/>
    </xf>
    <xf numFmtId="218" fontId="32" fillId="0" borderId="34" xfId="56" applyNumberFormat="1" applyFont="1" applyBorder="1" applyAlignment="1">
      <alignment horizontal="center"/>
      <protection/>
    </xf>
    <xf numFmtId="0" fontId="32" fillId="0" borderId="61" xfId="56" applyNumberFormat="1" applyFont="1" applyBorder="1" applyAlignment="1">
      <alignment horizontal="center"/>
      <protection/>
    </xf>
    <xf numFmtId="0" fontId="32" fillId="0" borderId="50" xfId="56" applyNumberFormat="1" applyFont="1" applyBorder="1" applyAlignment="1">
      <alignment horizontal="center"/>
      <protection/>
    </xf>
    <xf numFmtId="0" fontId="32" fillId="0" borderId="55" xfId="56" applyNumberFormat="1" applyFont="1" applyBorder="1" applyAlignment="1">
      <alignment horizontal="center"/>
      <protection/>
    </xf>
    <xf numFmtId="49" fontId="32" fillId="0" borderId="51" xfId="56" applyNumberFormat="1" applyFont="1" applyBorder="1" applyAlignment="1">
      <alignment horizontal="center"/>
      <protection/>
    </xf>
    <xf numFmtId="49" fontId="32" fillId="0" borderId="52" xfId="56" applyNumberFormat="1" applyFont="1" applyBorder="1" applyAlignment="1">
      <alignment horizontal="center"/>
      <protection/>
    </xf>
    <xf numFmtId="49" fontId="32" fillId="0" borderId="62" xfId="56" applyNumberFormat="1" applyFont="1" applyBorder="1" applyAlignment="1">
      <alignment horizontal="center"/>
      <protection/>
    </xf>
    <xf numFmtId="49" fontId="32" fillId="0" borderId="63" xfId="56" applyNumberFormat="1" applyFont="1" applyBorder="1" applyAlignment="1">
      <alignment horizontal="center"/>
      <protection/>
    </xf>
    <xf numFmtId="218" fontId="32" fillId="0" borderId="63" xfId="56" applyNumberFormat="1" applyFont="1" applyBorder="1" applyAlignment="1">
      <alignment horizontal="center"/>
      <protection/>
    </xf>
    <xf numFmtId="218" fontId="32" fillId="0" borderId="52" xfId="56" applyNumberFormat="1" applyFont="1" applyBorder="1" applyAlignment="1">
      <alignment horizontal="center"/>
      <protection/>
    </xf>
    <xf numFmtId="218" fontId="32" fillId="0" borderId="62" xfId="56" applyNumberFormat="1" applyFont="1" applyBorder="1" applyAlignment="1">
      <alignment horizontal="center"/>
      <protection/>
    </xf>
    <xf numFmtId="218" fontId="32" fillId="0" borderId="63" xfId="56" applyNumberFormat="1" applyFont="1" applyBorder="1" applyAlignment="1">
      <alignment horizontal="right"/>
      <protection/>
    </xf>
    <xf numFmtId="218" fontId="32" fillId="0" borderId="52" xfId="56" applyNumberFormat="1" applyFont="1" applyBorder="1" applyAlignment="1">
      <alignment horizontal="right"/>
      <protection/>
    </xf>
    <xf numFmtId="218" fontId="32" fillId="0" borderId="62" xfId="56" applyNumberFormat="1" applyFont="1" applyBorder="1" applyAlignment="1">
      <alignment horizontal="right"/>
      <protection/>
    </xf>
    <xf numFmtId="0" fontId="32" fillId="0" borderId="63" xfId="56" applyNumberFormat="1" applyFont="1" applyBorder="1" applyAlignment="1">
      <alignment horizontal="center"/>
      <protection/>
    </xf>
    <xf numFmtId="0" fontId="32" fillId="0" borderId="52" xfId="56" applyNumberFormat="1" applyFont="1" applyBorder="1" applyAlignment="1">
      <alignment horizontal="center"/>
      <protection/>
    </xf>
    <xf numFmtId="0" fontId="32" fillId="0" borderId="53" xfId="56" applyNumberFormat="1" applyFont="1" applyBorder="1" applyAlignment="1">
      <alignment horizontal="center"/>
      <protection/>
    </xf>
    <xf numFmtId="49" fontId="32" fillId="0" borderId="54" xfId="56" applyNumberFormat="1" applyFont="1" applyBorder="1" applyAlignment="1">
      <alignment horizontal="center"/>
      <protection/>
    </xf>
    <xf numFmtId="49" fontId="32" fillId="0" borderId="50" xfId="56" applyNumberFormat="1" applyFont="1" applyBorder="1" applyAlignment="1">
      <alignment horizontal="center"/>
      <protection/>
    </xf>
    <xf numFmtId="49" fontId="32" fillId="0" borderId="34" xfId="56" applyNumberFormat="1" applyFont="1" applyBorder="1" applyAlignment="1">
      <alignment horizontal="center"/>
      <protection/>
    </xf>
    <xf numFmtId="49" fontId="32" fillId="0" borderId="61" xfId="56" applyNumberFormat="1" applyFont="1" applyBorder="1" applyAlignment="1">
      <alignment horizontal="center"/>
      <protection/>
    </xf>
    <xf numFmtId="218" fontId="32" fillId="0" borderId="61" xfId="56" applyNumberFormat="1" applyFont="1" applyBorder="1" applyAlignment="1">
      <alignment horizontal="right"/>
      <protection/>
    </xf>
    <xf numFmtId="218" fontId="32" fillId="0" borderId="50" xfId="56" applyNumberFormat="1" applyFont="1" applyBorder="1" applyAlignment="1">
      <alignment horizontal="right"/>
      <protection/>
    </xf>
    <xf numFmtId="218" fontId="32" fillId="0" borderId="34" xfId="56" applyNumberFormat="1" applyFont="1" applyBorder="1" applyAlignment="1">
      <alignment horizontal="right"/>
      <protection/>
    </xf>
    <xf numFmtId="218" fontId="32" fillId="38" borderId="24" xfId="56" applyNumberFormat="1" applyFont="1" applyFill="1" applyBorder="1" applyAlignment="1">
      <alignment horizontal="center"/>
      <protection/>
    </xf>
    <xf numFmtId="218" fontId="32" fillId="38" borderId="21" xfId="56" applyNumberFormat="1" applyFont="1" applyFill="1" applyBorder="1" applyAlignment="1">
      <alignment horizontal="center"/>
      <protection/>
    </xf>
    <xf numFmtId="218" fontId="32" fillId="38" borderId="25" xfId="56" applyNumberFormat="1" applyFont="1" applyFill="1" applyBorder="1" applyAlignment="1">
      <alignment horizontal="center"/>
      <protection/>
    </xf>
    <xf numFmtId="0" fontId="32" fillId="38" borderId="24" xfId="56" applyNumberFormat="1" applyFont="1" applyFill="1" applyBorder="1" applyAlignment="1">
      <alignment horizontal="center"/>
      <protection/>
    </xf>
    <xf numFmtId="0" fontId="32" fillId="38" borderId="21" xfId="56" applyNumberFormat="1" applyFont="1" applyFill="1" applyBorder="1" applyAlignment="1">
      <alignment horizontal="center"/>
      <protection/>
    </xf>
    <xf numFmtId="0" fontId="32" fillId="38" borderId="22" xfId="56" applyNumberFormat="1" applyFont="1" applyFill="1" applyBorder="1" applyAlignment="1">
      <alignment horizontal="center"/>
      <protection/>
    </xf>
    <xf numFmtId="0" fontId="32" fillId="38" borderId="21" xfId="56" applyNumberFormat="1" applyFont="1" applyFill="1" applyBorder="1" applyAlignment="1">
      <alignment horizontal="left" wrapText="1" indent="1"/>
      <protection/>
    </xf>
    <xf numFmtId="0" fontId="32" fillId="38" borderId="21" xfId="56" applyNumberFormat="1" applyFont="1" applyFill="1" applyBorder="1" applyAlignment="1">
      <alignment horizontal="left" indent="1"/>
      <protection/>
    </xf>
    <xf numFmtId="49" fontId="32" fillId="38" borderId="20" xfId="56" applyNumberFormat="1" applyFont="1" applyFill="1" applyBorder="1" applyAlignment="1">
      <alignment horizontal="center"/>
      <protection/>
    </xf>
    <xf numFmtId="49" fontId="32" fillId="38" borderId="21" xfId="56" applyNumberFormat="1" applyFont="1" applyFill="1" applyBorder="1" applyAlignment="1">
      <alignment horizontal="center"/>
      <protection/>
    </xf>
    <xf numFmtId="49" fontId="32" fillId="38" borderId="25" xfId="56" applyNumberFormat="1" applyFont="1" applyFill="1" applyBorder="1" applyAlignment="1">
      <alignment horizontal="center"/>
      <protection/>
    </xf>
    <xf numFmtId="49" fontId="32" fillId="38" borderId="24" xfId="56" applyNumberFormat="1" applyFont="1" applyFill="1" applyBorder="1" applyAlignment="1">
      <alignment horizontal="center"/>
      <protection/>
    </xf>
    <xf numFmtId="218" fontId="26" fillId="38" borderId="24" xfId="56" applyNumberFormat="1" applyFont="1" applyFill="1" applyBorder="1" applyAlignment="1">
      <alignment horizontal="center"/>
      <protection/>
    </xf>
    <xf numFmtId="218" fontId="26" fillId="38" borderId="21" xfId="56" applyNumberFormat="1" applyFont="1" applyFill="1" applyBorder="1" applyAlignment="1">
      <alignment horizontal="center"/>
      <protection/>
    </xf>
    <xf numFmtId="218" fontId="26" fillId="38" borderId="25" xfId="56" applyNumberFormat="1" applyFont="1" applyFill="1" applyBorder="1" applyAlignment="1">
      <alignment horizontal="center"/>
      <protection/>
    </xf>
    <xf numFmtId="218" fontId="26" fillId="38" borderId="24" xfId="56" applyNumberFormat="1" applyFont="1" applyFill="1" applyBorder="1" applyAlignment="1">
      <alignment horizontal="right"/>
      <protection/>
    </xf>
    <xf numFmtId="218" fontId="26" fillId="38" borderId="21" xfId="56" applyNumberFormat="1" applyFont="1" applyFill="1" applyBorder="1" applyAlignment="1">
      <alignment horizontal="right"/>
      <protection/>
    </xf>
    <xf numFmtId="218" fontId="26" fillId="38" borderId="25" xfId="56" applyNumberFormat="1" applyFont="1" applyFill="1" applyBorder="1" applyAlignment="1">
      <alignment horizontal="right"/>
      <protection/>
    </xf>
    <xf numFmtId="0" fontId="32" fillId="0" borderId="21" xfId="56" applyNumberFormat="1" applyFont="1" applyBorder="1" applyAlignment="1">
      <alignment horizontal="left" wrapText="1" indent="1"/>
      <protection/>
    </xf>
    <xf numFmtId="0" fontId="32" fillId="0" borderId="21" xfId="56" applyNumberFormat="1" applyFont="1" applyBorder="1" applyAlignment="1">
      <alignment horizontal="left" indent="1"/>
      <protection/>
    </xf>
    <xf numFmtId="221" fontId="32" fillId="0" borderId="24" xfId="56" applyNumberFormat="1" applyFont="1" applyBorder="1" applyAlignment="1">
      <alignment horizontal="center"/>
      <protection/>
    </xf>
    <xf numFmtId="221" fontId="32" fillId="0" borderId="21" xfId="56" applyNumberFormat="1" applyFont="1" applyBorder="1" applyAlignment="1">
      <alignment horizontal="center"/>
      <protection/>
    </xf>
    <xf numFmtId="221" fontId="32" fillId="0" borderId="25" xfId="56" applyNumberFormat="1" applyFont="1" applyBorder="1" applyAlignment="1">
      <alignment horizontal="center"/>
      <protection/>
    </xf>
    <xf numFmtId="221" fontId="26" fillId="38" borderId="24" xfId="56" applyNumberFormat="1" applyFont="1" applyFill="1" applyBorder="1" applyAlignment="1">
      <alignment horizontal="center"/>
      <protection/>
    </xf>
    <xf numFmtId="221" fontId="26" fillId="38" borderId="21" xfId="56" applyNumberFormat="1" applyFont="1" applyFill="1" applyBorder="1" applyAlignment="1">
      <alignment horizontal="center"/>
      <protection/>
    </xf>
    <xf numFmtId="221" fontId="26" fillId="38" borderId="25" xfId="56" applyNumberFormat="1" applyFont="1" applyFill="1" applyBorder="1" applyAlignment="1">
      <alignment horizontal="center"/>
      <protection/>
    </xf>
    <xf numFmtId="0" fontId="32" fillId="0" borderId="27" xfId="56" applyNumberFormat="1" applyFont="1" applyBorder="1" applyAlignment="1">
      <alignment horizontal="left" wrapText="1" indent="3"/>
      <protection/>
    </xf>
    <xf numFmtId="0" fontId="32" fillId="0" borderId="27" xfId="56" applyNumberFormat="1" applyFont="1" applyBorder="1" applyAlignment="1">
      <alignment horizontal="left" indent="3"/>
      <protection/>
    </xf>
    <xf numFmtId="0" fontId="32" fillId="0" borderId="33" xfId="56" applyNumberFormat="1" applyFont="1" applyBorder="1" applyAlignment="1">
      <alignment horizontal="left" indent="3"/>
      <protection/>
    </xf>
    <xf numFmtId="0" fontId="32" fillId="0" borderId="27" xfId="56" applyNumberFormat="1" applyFont="1" applyBorder="1" applyAlignment="1">
      <alignment horizontal="left" wrapText="1" indent="4"/>
      <protection/>
    </xf>
    <xf numFmtId="218" fontId="32" fillId="35" borderId="24" xfId="56" applyNumberFormat="1" applyFont="1" applyFill="1" applyBorder="1" applyAlignment="1">
      <alignment horizontal="center"/>
      <protection/>
    </xf>
    <xf numFmtId="218" fontId="32" fillId="35" borderId="21" xfId="56" applyNumberFormat="1" applyFont="1" applyFill="1" applyBorder="1" applyAlignment="1">
      <alignment horizontal="center"/>
      <protection/>
    </xf>
    <xf numFmtId="218" fontId="32" fillId="35" borderId="25" xfId="56" applyNumberFormat="1" applyFont="1" applyFill="1" applyBorder="1" applyAlignment="1">
      <alignment horizontal="center"/>
      <protection/>
    </xf>
    <xf numFmtId="0" fontId="32" fillId="35" borderId="24" xfId="56" applyNumberFormat="1" applyFont="1" applyFill="1" applyBorder="1" applyAlignment="1">
      <alignment horizontal="center"/>
      <protection/>
    </xf>
    <xf numFmtId="0" fontId="32" fillId="35" borderId="21" xfId="56" applyNumberFormat="1" applyFont="1" applyFill="1" applyBorder="1" applyAlignment="1">
      <alignment horizontal="center"/>
      <protection/>
    </xf>
    <xf numFmtId="0" fontId="32" fillId="35" borderId="22" xfId="56" applyNumberFormat="1" applyFont="1" applyFill="1" applyBorder="1" applyAlignment="1">
      <alignment horizontal="center"/>
      <protection/>
    </xf>
    <xf numFmtId="221" fontId="26" fillId="0" borderId="24" xfId="56" applyNumberFormat="1" applyFont="1" applyBorder="1" applyAlignment="1">
      <alignment horizontal="center"/>
      <protection/>
    </xf>
    <xf numFmtId="221" fontId="26" fillId="0" borderId="21" xfId="56" applyNumberFormat="1" applyFont="1" applyBorder="1" applyAlignment="1">
      <alignment horizontal="center"/>
      <protection/>
    </xf>
    <xf numFmtId="221" fontId="26" fillId="0" borderId="25" xfId="56" applyNumberFormat="1" applyFont="1" applyBorder="1" applyAlignment="1">
      <alignment horizontal="center"/>
      <protection/>
    </xf>
    <xf numFmtId="218" fontId="26" fillId="0" borderId="24" xfId="56" applyNumberFormat="1" applyFont="1" applyBorder="1" applyAlignment="1">
      <alignment horizontal="right"/>
      <protection/>
    </xf>
    <xf numFmtId="218" fontId="26" fillId="0" borderId="21" xfId="56" applyNumberFormat="1" applyFont="1" applyBorder="1" applyAlignment="1">
      <alignment horizontal="right"/>
      <protection/>
    </xf>
    <xf numFmtId="218" fontId="26" fillId="0" borderId="25" xfId="56" applyNumberFormat="1" applyFont="1" applyBorder="1" applyAlignment="1">
      <alignment horizontal="right"/>
      <protection/>
    </xf>
    <xf numFmtId="0" fontId="26" fillId="35" borderId="21" xfId="56" applyNumberFormat="1" applyFont="1" applyFill="1" applyBorder="1" applyAlignment="1">
      <alignment horizontal="left"/>
      <protection/>
    </xf>
    <xf numFmtId="49" fontId="26" fillId="35" borderId="20" xfId="56" applyNumberFormat="1" applyFont="1" applyFill="1" applyBorder="1" applyAlignment="1">
      <alignment horizontal="center"/>
      <protection/>
    </xf>
    <xf numFmtId="49" fontId="26" fillId="35" borderId="21" xfId="56" applyNumberFormat="1" applyFont="1" applyFill="1" applyBorder="1" applyAlignment="1">
      <alignment horizontal="center"/>
      <protection/>
    </xf>
    <xf numFmtId="49" fontId="26" fillId="35" borderId="25" xfId="56" applyNumberFormat="1" applyFont="1" applyFill="1" applyBorder="1" applyAlignment="1">
      <alignment horizontal="center"/>
      <protection/>
    </xf>
    <xf numFmtId="49" fontId="26" fillId="35" borderId="24" xfId="56" applyNumberFormat="1" applyFont="1" applyFill="1" applyBorder="1" applyAlignment="1">
      <alignment horizontal="center"/>
      <protection/>
    </xf>
    <xf numFmtId="221" fontId="26" fillId="35" borderId="24" xfId="56" applyNumberFormat="1" applyFont="1" applyFill="1" applyBorder="1" applyAlignment="1">
      <alignment horizontal="center"/>
      <protection/>
    </xf>
    <xf numFmtId="221" fontId="26" fillId="35" borderId="21" xfId="56" applyNumberFormat="1" applyFont="1" applyFill="1" applyBorder="1" applyAlignment="1">
      <alignment horizontal="center"/>
      <protection/>
    </xf>
    <xf numFmtId="221" fontId="26" fillId="35" borderId="25" xfId="56" applyNumberFormat="1" applyFont="1" applyFill="1" applyBorder="1" applyAlignment="1">
      <alignment horizontal="center"/>
      <protection/>
    </xf>
    <xf numFmtId="221" fontId="26" fillId="35" borderId="24" xfId="56" applyNumberFormat="1" applyFont="1" applyFill="1" applyBorder="1" applyAlignment="1">
      <alignment horizontal="right"/>
      <protection/>
    </xf>
    <xf numFmtId="221" fontId="26" fillId="35" borderId="21" xfId="56" applyNumberFormat="1" applyFont="1" applyFill="1" applyBorder="1" applyAlignment="1">
      <alignment horizontal="right"/>
      <protection/>
    </xf>
    <xf numFmtId="221" fontId="26" fillId="35" borderId="25" xfId="56" applyNumberFormat="1" applyFont="1" applyFill="1" applyBorder="1" applyAlignment="1">
      <alignment horizontal="right"/>
      <protection/>
    </xf>
    <xf numFmtId="0" fontId="32" fillId="0" borderId="24" xfId="56" applyNumberFormat="1" applyFont="1" applyBorder="1" applyAlignment="1">
      <alignment horizontal="right"/>
      <protection/>
    </xf>
    <xf numFmtId="0" fontId="32" fillId="0" borderId="21" xfId="56" applyNumberFormat="1" applyFont="1" applyBorder="1" applyAlignment="1">
      <alignment horizontal="right"/>
      <protection/>
    </xf>
    <xf numFmtId="0" fontId="32" fillId="0" borderId="25" xfId="56" applyNumberFormat="1" applyFont="1" applyBorder="1" applyAlignment="1">
      <alignment horizontal="right"/>
      <protection/>
    </xf>
    <xf numFmtId="0" fontId="32" fillId="0" borderId="25" xfId="56" applyNumberFormat="1" applyFont="1" applyBorder="1" applyAlignment="1">
      <alignment horizontal="center"/>
      <protection/>
    </xf>
    <xf numFmtId="0" fontId="32" fillId="0" borderId="27" xfId="56" applyNumberFormat="1" applyFont="1" applyBorder="1" applyAlignment="1">
      <alignment horizontal="left" wrapText="1" indent="1"/>
      <protection/>
    </xf>
    <xf numFmtId="0" fontId="32" fillId="0" borderId="27" xfId="56" applyNumberFormat="1" applyFont="1" applyBorder="1" applyAlignment="1">
      <alignment horizontal="left" indent="1"/>
      <protection/>
    </xf>
    <xf numFmtId="0" fontId="32" fillId="0" borderId="33" xfId="56" applyNumberFormat="1" applyFont="1" applyBorder="1" applyAlignment="1">
      <alignment horizontal="left" indent="1"/>
      <protection/>
    </xf>
    <xf numFmtId="0" fontId="32" fillId="0" borderId="50" xfId="56" applyNumberFormat="1" applyFont="1" applyBorder="1" applyAlignment="1">
      <alignment horizontal="left" indent="3"/>
      <protection/>
    </xf>
    <xf numFmtId="218" fontId="32" fillId="0" borderId="10" xfId="56" applyNumberFormat="1" applyFont="1" applyBorder="1" applyAlignment="1">
      <alignment horizontal="right"/>
      <protection/>
    </xf>
    <xf numFmtId="0" fontId="32" fillId="38" borderId="27" xfId="56" applyNumberFormat="1" applyFont="1" applyFill="1" applyBorder="1" applyAlignment="1">
      <alignment horizontal="left" wrapText="1" indent="1"/>
      <protection/>
    </xf>
    <xf numFmtId="0" fontId="32" fillId="38" borderId="27" xfId="56" applyNumberFormat="1" applyFont="1" applyFill="1" applyBorder="1" applyAlignment="1">
      <alignment horizontal="left" indent="1"/>
      <protection/>
    </xf>
    <xf numFmtId="0" fontId="32" fillId="38" borderId="33" xfId="56" applyNumberFormat="1" applyFont="1" applyFill="1" applyBorder="1" applyAlignment="1">
      <alignment horizontal="left" indent="1"/>
      <protection/>
    </xf>
    <xf numFmtId="218" fontId="32" fillId="38" borderId="24" xfId="56" applyNumberFormat="1" applyFont="1" applyFill="1" applyBorder="1" applyAlignment="1">
      <alignment horizontal="right"/>
      <protection/>
    </xf>
    <xf numFmtId="218" fontId="32" fillId="38" borderId="21" xfId="56" applyNumberFormat="1" applyFont="1" applyFill="1" applyBorder="1" applyAlignment="1">
      <alignment horizontal="right"/>
      <protection/>
    </xf>
    <xf numFmtId="218" fontId="32" fillId="38" borderId="25" xfId="56" applyNumberFormat="1" applyFont="1" applyFill="1" applyBorder="1" applyAlignment="1">
      <alignment horizontal="right"/>
      <protection/>
    </xf>
    <xf numFmtId="0" fontId="32" fillId="0" borderId="27" xfId="56" applyNumberFormat="1" applyFont="1" applyBorder="1" applyAlignment="1">
      <alignment horizontal="left" indent="2"/>
      <protection/>
    </xf>
    <xf numFmtId="0" fontId="32" fillId="0" borderId="33" xfId="56" applyNumberFormat="1" applyFont="1" applyBorder="1" applyAlignment="1">
      <alignment horizontal="left" indent="2"/>
      <protection/>
    </xf>
    <xf numFmtId="0" fontId="32" fillId="0" borderId="50" xfId="56" applyNumberFormat="1" applyFont="1" applyBorder="1" applyAlignment="1">
      <alignment horizontal="left" indent="2"/>
      <protection/>
    </xf>
    <xf numFmtId="0" fontId="32" fillId="32" borderId="21" xfId="56" applyNumberFormat="1" applyFont="1" applyFill="1" applyBorder="1" applyAlignment="1">
      <alignment horizontal="left" indent="3"/>
      <protection/>
    </xf>
    <xf numFmtId="49" fontId="32" fillId="32" borderId="20" xfId="56" applyNumberFormat="1" applyFont="1" applyFill="1" applyBorder="1" applyAlignment="1">
      <alignment horizontal="center"/>
      <protection/>
    </xf>
    <xf numFmtId="49" fontId="32" fillId="32" borderId="21" xfId="56" applyNumberFormat="1" applyFont="1" applyFill="1" applyBorder="1" applyAlignment="1">
      <alignment horizontal="center"/>
      <protection/>
    </xf>
    <xf numFmtId="49" fontId="32" fillId="32" borderId="25" xfId="56" applyNumberFormat="1" applyFont="1" applyFill="1" applyBorder="1" applyAlignment="1">
      <alignment horizontal="center"/>
      <protection/>
    </xf>
    <xf numFmtId="49" fontId="32" fillId="32" borderId="24" xfId="56" applyNumberFormat="1" applyFont="1" applyFill="1" applyBorder="1" applyAlignment="1">
      <alignment horizontal="center"/>
      <protection/>
    </xf>
    <xf numFmtId="218" fontId="32" fillId="32" borderId="24" xfId="56" applyNumberFormat="1" applyFont="1" applyFill="1" applyBorder="1" applyAlignment="1">
      <alignment horizontal="right"/>
      <protection/>
    </xf>
    <xf numFmtId="218" fontId="32" fillId="32" borderId="21" xfId="56" applyNumberFormat="1" applyFont="1" applyFill="1" applyBorder="1" applyAlignment="1">
      <alignment horizontal="right"/>
      <protection/>
    </xf>
    <xf numFmtId="218" fontId="32" fillId="32" borderId="25" xfId="56" applyNumberFormat="1" applyFont="1" applyFill="1" applyBorder="1" applyAlignment="1">
      <alignment horizontal="right"/>
      <protection/>
    </xf>
    <xf numFmtId="218" fontId="32" fillId="38" borderId="63" xfId="56" applyNumberFormat="1" applyFont="1" applyFill="1" applyBorder="1" applyAlignment="1">
      <alignment horizontal="center"/>
      <protection/>
    </xf>
    <xf numFmtId="218" fontId="32" fillId="38" borderId="52" xfId="56" applyNumberFormat="1" applyFont="1" applyFill="1" applyBorder="1" applyAlignment="1">
      <alignment horizontal="center"/>
      <protection/>
    </xf>
    <xf numFmtId="218" fontId="32" fillId="38" borderId="62" xfId="56" applyNumberFormat="1" applyFont="1" applyFill="1" applyBorder="1" applyAlignment="1">
      <alignment horizontal="center"/>
      <protection/>
    </xf>
    <xf numFmtId="0" fontId="32" fillId="38" borderId="63" xfId="56" applyNumberFormat="1" applyFont="1" applyFill="1" applyBorder="1" applyAlignment="1">
      <alignment horizontal="center"/>
      <protection/>
    </xf>
    <xf numFmtId="0" fontId="32" fillId="38" borderId="52" xfId="56" applyNumberFormat="1" applyFont="1" applyFill="1" applyBorder="1" applyAlignment="1">
      <alignment horizontal="center"/>
      <protection/>
    </xf>
    <xf numFmtId="0" fontId="32" fillId="38" borderId="53" xfId="56" applyNumberFormat="1" applyFont="1" applyFill="1" applyBorder="1" applyAlignment="1">
      <alignment horizontal="center"/>
      <protection/>
    </xf>
    <xf numFmtId="49" fontId="32" fillId="38" borderId="51" xfId="56" applyNumberFormat="1" applyFont="1" applyFill="1" applyBorder="1" applyAlignment="1">
      <alignment horizontal="center"/>
      <protection/>
    </xf>
    <xf numFmtId="49" fontId="32" fillId="38" borderId="52" xfId="56" applyNumberFormat="1" applyFont="1" applyFill="1" applyBorder="1" applyAlignment="1">
      <alignment horizontal="center"/>
      <protection/>
    </xf>
    <xf numFmtId="49" fontId="32" fillId="38" borderId="62" xfId="56" applyNumberFormat="1" applyFont="1" applyFill="1" applyBorder="1" applyAlignment="1">
      <alignment horizontal="center"/>
      <protection/>
    </xf>
    <xf numFmtId="49" fontId="32" fillId="38" borderId="63" xfId="56" applyNumberFormat="1" applyFont="1" applyFill="1" applyBorder="1" applyAlignment="1">
      <alignment horizontal="center"/>
      <protection/>
    </xf>
    <xf numFmtId="218" fontId="32" fillId="38" borderId="63" xfId="56" applyNumberFormat="1" applyFont="1" applyFill="1" applyBorder="1" applyAlignment="1">
      <alignment horizontal="right"/>
      <protection/>
    </xf>
    <xf numFmtId="218" fontId="32" fillId="38" borderId="52" xfId="56" applyNumberFormat="1" applyFont="1" applyFill="1" applyBorder="1" applyAlignment="1">
      <alignment horizontal="right"/>
      <protection/>
    </xf>
    <xf numFmtId="218" fontId="32" fillId="38" borderId="62" xfId="56" applyNumberFormat="1" applyFont="1" applyFill="1" applyBorder="1" applyAlignment="1">
      <alignment horizontal="right"/>
      <protection/>
    </xf>
    <xf numFmtId="49" fontId="32" fillId="0" borderId="64" xfId="56" applyNumberFormat="1" applyFont="1" applyBorder="1" applyAlignment="1">
      <alignment horizontal="center"/>
      <protection/>
    </xf>
    <xf numFmtId="49" fontId="32" fillId="0" borderId="65" xfId="56" applyNumberFormat="1" applyFont="1" applyBorder="1" applyAlignment="1">
      <alignment horizontal="center"/>
      <protection/>
    </xf>
    <xf numFmtId="49" fontId="32" fillId="0" borderId="66" xfId="56" applyNumberFormat="1" applyFont="1" applyBorder="1" applyAlignment="1">
      <alignment horizontal="center"/>
      <protection/>
    </xf>
    <xf numFmtId="49" fontId="32" fillId="0" borderId="67" xfId="56" applyNumberFormat="1" applyFont="1" applyBorder="1" applyAlignment="1">
      <alignment horizontal="center"/>
      <protection/>
    </xf>
    <xf numFmtId="218" fontId="32" fillId="0" borderId="67" xfId="56" applyNumberFormat="1" applyFont="1" applyBorder="1" applyAlignment="1">
      <alignment horizontal="right"/>
      <protection/>
    </xf>
    <xf numFmtId="218" fontId="32" fillId="0" borderId="65" xfId="56" applyNumberFormat="1" applyFont="1" applyBorder="1" applyAlignment="1">
      <alignment horizontal="right"/>
      <protection/>
    </xf>
    <xf numFmtId="218" fontId="32" fillId="0" borderId="66" xfId="56" applyNumberFormat="1" applyFont="1" applyBorder="1" applyAlignment="1">
      <alignment horizontal="right"/>
      <protection/>
    </xf>
    <xf numFmtId="218" fontId="32" fillId="0" borderId="67" xfId="56" applyNumberFormat="1" applyFont="1" applyBorder="1" applyAlignment="1">
      <alignment horizontal="center"/>
      <protection/>
    </xf>
    <xf numFmtId="218" fontId="32" fillId="0" borderId="65" xfId="56" applyNumberFormat="1" applyFont="1" applyBorder="1" applyAlignment="1">
      <alignment horizontal="center"/>
      <protection/>
    </xf>
    <xf numFmtId="218" fontId="32" fillId="0" borderId="66" xfId="56" applyNumberFormat="1" applyFont="1" applyBorder="1" applyAlignment="1">
      <alignment horizontal="center"/>
      <protection/>
    </xf>
    <xf numFmtId="0" fontId="32" fillId="0" borderId="67" xfId="56" applyNumberFormat="1" applyFont="1" applyBorder="1" applyAlignment="1">
      <alignment horizontal="center"/>
      <protection/>
    </xf>
    <xf numFmtId="0" fontId="32" fillId="0" borderId="65" xfId="56" applyNumberFormat="1" applyFont="1" applyBorder="1" applyAlignment="1">
      <alignment horizontal="center"/>
      <protection/>
    </xf>
    <xf numFmtId="0" fontId="32" fillId="0" borderId="68" xfId="56" applyNumberFormat="1" applyFont="1" applyBorder="1" applyAlignment="1">
      <alignment horizontal="center"/>
      <protection/>
    </xf>
    <xf numFmtId="49" fontId="32" fillId="35" borderId="24" xfId="56" applyNumberFormat="1" applyFont="1" applyFill="1" applyBorder="1" applyAlignment="1">
      <alignment horizontal="center"/>
      <protection/>
    </xf>
    <xf numFmtId="49" fontId="32" fillId="35" borderId="21" xfId="56" applyNumberFormat="1" applyFont="1" applyFill="1" applyBorder="1" applyAlignment="1">
      <alignment horizontal="center"/>
      <protection/>
    </xf>
    <xf numFmtId="49" fontId="32" fillId="35" borderId="25" xfId="56" applyNumberFormat="1" applyFont="1" applyFill="1" applyBorder="1" applyAlignment="1">
      <alignment horizontal="center"/>
      <protection/>
    </xf>
    <xf numFmtId="218" fontId="32" fillId="35" borderId="24" xfId="56" applyNumberFormat="1" applyFont="1" applyFill="1" applyBorder="1" applyAlignment="1">
      <alignment horizontal="right"/>
      <protection/>
    </xf>
    <xf numFmtId="218" fontId="32" fillId="35" borderId="21" xfId="56" applyNumberFormat="1" applyFont="1" applyFill="1" applyBorder="1" applyAlignment="1">
      <alignment horizontal="right"/>
      <protection/>
    </xf>
    <xf numFmtId="218" fontId="32" fillId="35" borderId="25" xfId="56" applyNumberFormat="1" applyFont="1" applyFill="1" applyBorder="1" applyAlignment="1">
      <alignment horizontal="right"/>
      <protection/>
    </xf>
    <xf numFmtId="0" fontId="32" fillId="0" borderId="21" xfId="56" applyNumberFormat="1" applyFont="1" applyBorder="1" applyAlignment="1">
      <alignment horizontal="left"/>
      <protection/>
    </xf>
    <xf numFmtId="49" fontId="32" fillId="0" borderId="61" xfId="56" applyNumberFormat="1" applyFont="1" applyBorder="1" applyAlignment="1">
      <alignment horizontal="center" vertical="top"/>
      <protection/>
    </xf>
    <xf numFmtId="49" fontId="32" fillId="0" borderId="50" xfId="56" applyNumberFormat="1" applyFont="1" applyBorder="1" applyAlignment="1">
      <alignment horizontal="center" vertical="top"/>
      <protection/>
    </xf>
    <xf numFmtId="49" fontId="32" fillId="0" borderId="34" xfId="56" applyNumberFormat="1" applyFont="1" applyBorder="1" applyAlignment="1">
      <alignment horizontal="center" vertical="top"/>
      <protection/>
    </xf>
    <xf numFmtId="49" fontId="32" fillId="0" borderId="21" xfId="56" applyNumberFormat="1" applyFont="1" applyBorder="1" applyAlignment="1">
      <alignment horizontal="center" vertical="top"/>
      <protection/>
    </xf>
    <xf numFmtId="49" fontId="32" fillId="0" borderId="25" xfId="56" applyNumberFormat="1" applyFont="1" applyBorder="1" applyAlignment="1">
      <alignment horizontal="center" vertical="top"/>
      <protection/>
    </xf>
    <xf numFmtId="0" fontId="32" fillId="0" borderId="28" xfId="56" applyNumberFormat="1" applyFont="1" applyBorder="1" applyAlignment="1">
      <alignment horizontal="center" vertical="top" wrapText="1"/>
      <protection/>
    </xf>
    <xf numFmtId="0" fontId="32" fillId="0" borderId="27" xfId="56" applyNumberFormat="1" applyFont="1" applyBorder="1" applyAlignment="1">
      <alignment horizontal="center" vertical="top" wrapText="1"/>
      <protection/>
    </xf>
    <xf numFmtId="0" fontId="32" fillId="0" borderId="29" xfId="56" applyNumberFormat="1" applyFont="1" applyBorder="1" applyAlignment="1">
      <alignment horizontal="center" vertical="top" wrapText="1"/>
      <protection/>
    </xf>
    <xf numFmtId="49" fontId="32" fillId="0" borderId="21" xfId="56" applyNumberFormat="1" applyFont="1" applyBorder="1" applyAlignment="1">
      <alignment horizontal="left"/>
      <protection/>
    </xf>
    <xf numFmtId="0" fontId="32" fillId="0" borderId="50" xfId="56" applyNumberFormat="1" applyFont="1" applyBorder="1" applyAlignment="1">
      <alignment horizontal="left"/>
      <protection/>
    </xf>
    <xf numFmtId="0" fontId="32" fillId="0" borderId="34" xfId="56" applyNumberFormat="1" applyFont="1" applyBorder="1" applyAlignment="1">
      <alignment horizontal="left"/>
      <protection/>
    </xf>
    <xf numFmtId="0" fontId="32" fillId="0" borderId="61" xfId="56" applyNumberFormat="1" applyFont="1" applyBorder="1" applyAlignment="1">
      <alignment horizontal="right"/>
      <protection/>
    </xf>
    <xf numFmtId="0" fontId="32" fillId="0" borderId="50" xfId="56" applyNumberFormat="1" applyFont="1" applyBorder="1" applyAlignment="1">
      <alignment horizontal="right"/>
      <protection/>
    </xf>
    <xf numFmtId="49" fontId="32" fillId="0" borderId="22" xfId="56" applyNumberFormat="1" applyFont="1" applyBorder="1" applyAlignment="1">
      <alignment horizontal="center"/>
      <protection/>
    </xf>
    <xf numFmtId="49" fontId="32" fillId="0" borderId="49" xfId="56" applyNumberFormat="1" applyFont="1" applyBorder="1" applyAlignment="1">
      <alignment horizontal="center"/>
      <protection/>
    </xf>
    <xf numFmtId="0" fontId="26" fillId="0" borderId="0" xfId="56" applyNumberFormat="1" applyFont="1" applyBorder="1" applyAlignment="1">
      <alignment horizontal="center"/>
      <protection/>
    </xf>
    <xf numFmtId="0" fontId="32" fillId="0" borderId="50" xfId="56" applyNumberFormat="1" applyFont="1" applyBorder="1" applyAlignment="1">
      <alignment horizontal="center" vertical="center"/>
      <protection/>
    </xf>
    <xf numFmtId="0" fontId="32" fillId="0" borderId="34" xfId="56" applyNumberFormat="1" applyFont="1" applyBorder="1" applyAlignment="1">
      <alignment horizontal="center" vertical="center"/>
      <protection/>
    </xf>
    <xf numFmtId="0" fontId="32" fillId="0" borderId="0" xfId="56" applyNumberFormat="1" applyFont="1" applyBorder="1" applyAlignment="1">
      <alignment horizontal="center" vertical="center"/>
      <protection/>
    </xf>
    <xf numFmtId="0" fontId="32" fillId="0" borderId="69" xfId="56" applyNumberFormat="1" applyFont="1" applyBorder="1" applyAlignment="1">
      <alignment horizontal="center" vertical="center"/>
      <protection/>
    </xf>
    <xf numFmtId="0" fontId="32" fillId="0" borderId="27" xfId="56" applyNumberFormat="1" applyFont="1" applyBorder="1" applyAlignment="1">
      <alignment horizontal="center" vertical="center"/>
      <protection/>
    </xf>
    <xf numFmtId="0" fontId="32" fillId="0" borderId="29" xfId="56" applyNumberFormat="1" applyFont="1" applyBorder="1" applyAlignment="1">
      <alignment horizontal="center" vertical="center"/>
      <protection/>
    </xf>
    <xf numFmtId="0" fontId="32" fillId="0" borderId="61" xfId="56" applyNumberFormat="1" applyFont="1" applyBorder="1" applyAlignment="1">
      <alignment horizontal="center" vertical="center" wrapText="1"/>
      <protection/>
    </xf>
    <xf numFmtId="0" fontId="32" fillId="0" borderId="50" xfId="56" applyNumberFormat="1" applyFont="1" applyBorder="1" applyAlignment="1">
      <alignment horizontal="center" vertical="center" wrapText="1"/>
      <protection/>
    </xf>
    <xf numFmtId="0" fontId="32" fillId="0" borderId="34" xfId="56" applyNumberFormat="1" applyFont="1" applyBorder="1" applyAlignment="1">
      <alignment horizontal="center" vertical="center" wrapText="1"/>
      <protection/>
    </xf>
    <xf numFmtId="0" fontId="32" fillId="0" borderId="70" xfId="56" applyNumberFormat="1" applyFont="1" applyBorder="1" applyAlignment="1">
      <alignment horizontal="center" vertical="center" wrapText="1"/>
      <protection/>
    </xf>
    <xf numFmtId="0" fontId="32" fillId="0" borderId="0" xfId="56" applyNumberFormat="1" applyFont="1" applyBorder="1" applyAlignment="1">
      <alignment horizontal="center" vertical="center" wrapText="1"/>
      <protection/>
    </xf>
    <xf numFmtId="0" fontId="32" fillId="0" borderId="69" xfId="56" applyNumberFormat="1" applyFont="1" applyBorder="1" applyAlignment="1">
      <alignment horizontal="center" vertical="center" wrapText="1"/>
      <protection/>
    </xf>
    <xf numFmtId="0" fontId="32" fillId="0" borderId="28" xfId="56" applyNumberFormat="1" applyFont="1" applyBorder="1" applyAlignment="1">
      <alignment horizontal="center" vertical="center" wrapText="1"/>
      <protection/>
    </xf>
    <xf numFmtId="0" fontId="32" fillId="0" borderId="27" xfId="56" applyNumberFormat="1" applyFont="1" applyBorder="1" applyAlignment="1">
      <alignment horizontal="center" vertical="center" wrapText="1"/>
      <protection/>
    </xf>
    <xf numFmtId="0" fontId="32" fillId="0" borderId="29" xfId="56" applyNumberFormat="1" applyFont="1" applyBorder="1" applyAlignment="1">
      <alignment horizontal="center" vertical="center" wrapText="1"/>
      <protection/>
    </xf>
    <xf numFmtId="0" fontId="32" fillId="0" borderId="24" xfId="56" applyNumberFormat="1" applyFont="1" applyBorder="1" applyAlignment="1">
      <alignment horizontal="center" vertical="center"/>
      <protection/>
    </xf>
    <xf numFmtId="0" fontId="32" fillId="0" borderId="21" xfId="56" applyNumberFormat="1" applyFont="1" applyBorder="1" applyAlignment="1">
      <alignment horizontal="center" vertical="center"/>
      <protection/>
    </xf>
    <xf numFmtId="0" fontId="2" fillId="0" borderId="27" xfId="56" applyNumberFormat="1" applyFont="1" applyBorder="1" applyAlignment="1">
      <alignment horizontal="left" wrapText="1" shrinkToFit="1"/>
      <protection/>
    </xf>
    <xf numFmtId="0" fontId="32" fillId="0" borderId="61" xfId="56" applyNumberFormat="1" applyFont="1" applyBorder="1" applyAlignment="1">
      <alignment horizontal="center" vertical="center"/>
      <protection/>
    </xf>
    <xf numFmtId="0" fontId="32" fillId="0" borderId="70" xfId="56" applyNumberFormat="1" applyFont="1" applyBorder="1" applyAlignment="1">
      <alignment horizontal="center" vertical="center"/>
      <protection/>
    </xf>
    <xf numFmtId="0" fontId="32" fillId="0" borderId="0" xfId="56" applyNumberFormat="1" applyFont="1" applyBorder="1" applyAlignment="1">
      <alignment horizontal="right"/>
      <protection/>
    </xf>
    <xf numFmtId="0" fontId="32" fillId="0" borderId="0" xfId="56" applyNumberFormat="1" applyFont="1" applyBorder="1" applyAlignment="1">
      <alignment horizontal="left"/>
      <protection/>
    </xf>
    <xf numFmtId="49" fontId="32" fillId="0" borderId="27" xfId="56" applyNumberFormat="1" applyFont="1" applyBorder="1" applyAlignment="1">
      <alignment horizontal="left"/>
      <protection/>
    </xf>
    <xf numFmtId="49" fontId="32" fillId="0" borderId="53" xfId="56" applyNumberFormat="1" applyFont="1" applyBorder="1" applyAlignment="1">
      <alignment horizontal="center"/>
      <protection/>
    </xf>
    <xf numFmtId="49" fontId="20" fillId="0" borderId="27" xfId="56" applyNumberFormat="1" applyFont="1" applyBorder="1" applyAlignment="1">
      <alignment horizontal="left"/>
      <protection/>
    </xf>
    <xf numFmtId="0" fontId="20" fillId="0" borderId="0" xfId="56" applyNumberFormat="1" applyFont="1" applyBorder="1" applyAlignment="1">
      <alignment horizontal="right"/>
      <protection/>
    </xf>
    <xf numFmtId="0" fontId="20" fillId="0" borderId="0" xfId="56" applyNumberFormat="1" applyFont="1" applyBorder="1" applyAlignment="1">
      <alignment horizontal="left"/>
      <protection/>
    </xf>
    <xf numFmtId="0" fontId="31" fillId="0" borderId="0" xfId="56" applyNumberFormat="1" applyFont="1" applyBorder="1" applyAlignment="1">
      <alignment horizontal="right"/>
      <protection/>
    </xf>
    <xf numFmtId="49" fontId="31" fillId="0" borderId="27" xfId="56" applyNumberFormat="1" applyFont="1" applyBorder="1" applyAlignment="1">
      <alignment horizontal="center"/>
      <protection/>
    </xf>
    <xf numFmtId="0" fontId="31" fillId="0" borderId="0" xfId="56" applyNumberFormat="1" applyFont="1" applyBorder="1" applyAlignment="1">
      <alignment horizontal="left"/>
      <protection/>
    </xf>
    <xf numFmtId="49" fontId="31" fillId="0" borderId="27" xfId="56" applyNumberFormat="1" applyFont="1" applyBorder="1" applyAlignment="1">
      <alignment horizontal="left"/>
      <protection/>
    </xf>
    <xf numFmtId="0" fontId="31" fillId="0" borderId="27" xfId="56" applyNumberFormat="1" applyFont="1" applyBorder="1" applyAlignment="1">
      <alignment horizontal="left" wrapText="1" shrinkToFit="1"/>
      <protection/>
    </xf>
    <xf numFmtId="0" fontId="33" fillId="0" borderId="50" xfId="56" applyNumberFormat="1" applyFont="1" applyBorder="1" applyAlignment="1">
      <alignment horizontal="center" vertical="top"/>
      <protection/>
    </xf>
    <xf numFmtId="0" fontId="31" fillId="0" borderId="27" xfId="56" applyNumberFormat="1" applyFont="1" applyBorder="1" applyAlignment="1">
      <alignment horizontal="center"/>
      <protection/>
    </xf>
    <xf numFmtId="0" fontId="31" fillId="0" borderId="0" xfId="56" applyNumberFormat="1" applyFont="1" applyBorder="1" applyAlignment="1">
      <alignment horizontal="center"/>
      <protection/>
    </xf>
    <xf numFmtId="0" fontId="31" fillId="0" borderId="0" xfId="56" applyNumberFormat="1" applyFont="1" applyBorder="1" applyAlignment="1">
      <alignment horizontal="left" vertical="center" wrapText="1"/>
      <protection/>
    </xf>
    <xf numFmtId="0" fontId="31" fillId="0" borderId="27" xfId="56" applyNumberFormat="1" applyFont="1" applyBorder="1" applyAlignment="1">
      <alignment horizontal="center" wrapText="1" shrinkToFit="1"/>
      <protection/>
    </xf>
    <xf numFmtId="49" fontId="26" fillId="0" borderId="32" xfId="56" applyNumberFormat="1" applyFont="1" applyBorder="1" applyAlignment="1">
      <alignment horizontal="center"/>
      <protection/>
    </xf>
    <xf numFmtId="49" fontId="26" fillId="0" borderId="27" xfId="56" applyNumberFormat="1" applyFont="1" applyBorder="1" applyAlignment="1">
      <alignment horizontal="center"/>
      <protection/>
    </xf>
    <xf numFmtId="49" fontId="26" fillId="0" borderId="29" xfId="56" applyNumberFormat="1" applyFont="1" applyBorder="1" applyAlignment="1">
      <alignment horizontal="center"/>
      <protection/>
    </xf>
    <xf numFmtId="49" fontId="26" fillId="0" borderId="28" xfId="56" applyNumberFormat="1" applyFont="1" applyBorder="1" applyAlignment="1">
      <alignment horizontal="center"/>
      <protection/>
    </xf>
    <xf numFmtId="221" fontId="26" fillId="0" borderId="28" xfId="56" applyNumberFormat="1" applyFont="1" applyBorder="1" applyAlignment="1">
      <alignment horizontal="center"/>
      <protection/>
    </xf>
    <xf numFmtId="221" fontId="26" fillId="0" borderId="27" xfId="56" applyNumberFormat="1" applyFont="1" applyBorder="1" applyAlignment="1">
      <alignment horizontal="center"/>
      <protection/>
    </xf>
    <xf numFmtId="221" fontId="26" fillId="0" borderId="29" xfId="56" applyNumberFormat="1" applyFont="1" applyBorder="1" applyAlignment="1">
      <alignment horizontal="center"/>
      <protection/>
    </xf>
    <xf numFmtId="218" fontId="26" fillId="0" borderId="28" xfId="56" applyNumberFormat="1" applyFont="1" applyBorder="1" applyAlignment="1">
      <alignment horizontal="right"/>
      <protection/>
    </xf>
    <xf numFmtId="218" fontId="26" fillId="0" borderId="27" xfId="56" applyNumberFormat="1" applyFont="1" applyBorder="1" applyAlignment="1">
      <alignment horizontal="right"/>
      <protection/>
    </xf>
    <xf numFmtId="218" fontId="26" fillId="0" borderId="29" xfId="56" applyNumberFormat="1" applyFont="1" applyBorder="1" applyAlignment="1">
      <alignment horizontal="right"/>
      <protection/>
    </xf>
    <xf numFmtId="0" fontId="37" fillId="0" borderId="0" xfId="56" applyNumberFormat="1" applyFont="1" applyBorder="1" applyAlignment="1">
      <alignment horizontal="justify" vertical="top"/>
      <protection/>
    </xf>
    <xf numFmtId="0" fontId="31" fillId="0" borderId="0" xfId="56" applyNumberFormat="1" applyFont="1" applyBorder="1" applyAlignment="1">
      <alignment horizontal="justify" vertical="top"/>
      <protection/>
    </xf>
    <xf numFmtId="0" fontId="37" fillId="0" borderId="0" xfId="56" applyNumberFormat="1" applyFont="1" applyBorder="1" applyAlignment="1">
      <alignment horizontal="justify"/>
      <protection/>
    </xf>
    <xf numFmtId="0" fontId="31" fillId="0" borderId="0" xfId="56" applyNumberFormat="1" applyFont="1" applyBorder="1" applyAlignment="1">
      <alignment horizontal="justify"/>
      <protection/>
    </xf>
    <xf numFmtId="0" fontId="32" fillId="0" borderId="40" xfId="56" applyNumberFormat="1" applyFont="1" applyBorder="1" applyAlignment="1">
      <alignment horizontal="right"/>
      <protection/>
    </xf>
    <xf numFmtId="0" fontId="32" fillId="0" borderId="71" xfId="56" applyNumberFormat="1" applyFont="1" applyBorder="1" applyAlignment="1">
      <alignment horizontal="center"/>
      <protection/>
    </xf>
    <xf numFmtId="0" fontId="32" fillId="0" borderId="72" xfId="56" applyNumberFormat="1" applyFont="1" applyBorder="1" applyAlignment="1">
      <alignment horizontal="center"/>
      <protection/>
    </xf>
    <xf numFmtId="0" fontId="33" fillId="0" borderId="73" xfId="56" applyNumberFormat="1" applyFont="1" applyBorder="1" applyAlignment="1">
      <alignment horizontal="center" vertical="top"/>
      <protection/>
    </xf>
    <xf numFmtId="0" fontId="33" fillId="0" borderId="74" xfId="56" applyNumberFormat="1" applyFont="1" applyBorder="1" applyAlignment="1">
      <alignment horizontal="center" vertical="top"/>
      <protection/>
    </xf>
    <xf numFmtId="0" fontId="32" fillId="0" borderId="0" xfId="56" applyNumberFormat="1" applyFont="1" applyBorder="1" applyAlignment="1">
      <alignment horizontal="center"/>
      <protection/>
    </xf>
    <xf numFmtId="218" fontId="32" fillId="0" borderId="22" xfId="56" applyNumberFormat="1" applyFont="1" applyBorder="1" applyAlignment="1">
      <alignment horizontal="center"/>
      <protection/>
    </xf>
    <xf numFmtId="0" fontId="32" fillId="0" borderId="61" xfId="56" applyNumberFormat="1" applyFont="1" applyBorder="1" applyAlignment="1">
      <alignment horizontal="left" wrapText="1" indent="4"/>
      <protection/>
    </xf>
    <xf numFmtId="0" fontId="32" fillId="0" borderId="55" xfId="56" applyNumberFormat="1" applyFont="1" applyBorder="1" applyAlignment="1">
      <alignment horizontal="left" indent="4"/>
      <protection/>
    </xf>
    <xf numFmtId="218" fontId="32" fillId="0" borderId="55" xfId="56" applyNumberFormat="1" applyFont="1" applyBorder="1" applyAlignment="1">
      <alignment horizontal="center"/>
      <protection/>
    </xf>
    <xf numFmtId="218" fontId="32" fillId="0" borderId="68" xfId="56" applyNumberFormat="1" applyFont="1" applyBorder="1" applyAlignment="1">
      <alignment horizontal="center"/>
      <protection/>
    </xf>
    <xf numFmtId="0" fontId="32" fillId="0" borderId="28" xfId="56" applyNumberFormat="1" applyFont="1" applyBorder="1" applyAlignment="1">
      <alignment horizontal="left" wrapText="1" indent="4"/>
      <protection/>
    </xf>
    <xf numFmtId="218" fontId="32" fillId="0" borderId="33" xfId="56" applyNumberFormat="1" applyFont="1" applyBorder="1" applyAlignment="1">
      <alignment horizontal="center"/>
      <protection/>
    </xf>
    <xf numFmtId="0" fontId="32" fillId="0" borderId="24" xfId="56" applyNumberFormat="1" applyFont="1" applyBorder="1" applyAlignment="1">
      <alignment horizontal="left" wrapText="1"/>
      <protection/>
    </xf>
    <xf numFmtId="0" fontId="32" fillId="0" borderId="24" xfId="56" applyNumberFormat="1" applyFont="1" applyBorder="1" applyAlignment="1">
      <alignment horizontal="left" wrapText="1" indent="3"/>
      <protection/>
    </xf>
    <xf numFmtId="218" fontId="32" fillId="0" borderId="49" xfId="56" applyNumberFormat="1" applyFont="1" applyBorder="1" applyAlignment="1">
      <alignment horizontal="center"/>
      <protection/>
    </xf>
    <xf numFmtId="218" fontId="32" fillId="0" borderId="53" xfId="56" applyNumberFormat="1" applyFont="1" applyBorder="1" applyAlignment="1">
      <alignment horizontal="center"/>
      <protection/>
    </xf>
    <xf numFmtId="0" fontId="32" fillId="0" borderId="24" xfId="56" applyNumberFormat="1" applyFont="1" applyBorder="1" applyAlignment="1">
      <alignment horizontal="left" wrapText="1" indent="2"/>
      <protection/>
    </xf>
    <xf numFmtId="0" fontId="32" fillId="35" borderId="24" xfId="56" applyNumberFormat="1" applyFont="1" applyFill="1" applyBorder="1" applyAlignment="1">
      <alignment horizontal="left" wrapText="1" indent="1"/>
      <protection/>
    </xf>
    <xf numFmtId="0" fontId="32" fillId="35" borderId="21" xfId="56" applyNumberFormat="1" applyFont="1" applyFill="1" applyBorder="1" applyAlignment="1">
      <alignment horizontal="left" indent="1"/>
      <protection/>
    </xf>
    <xf numFmtId="49" fontId="32" fillId="35" borderId="20" xfId="56" applyNumberFormat="1" applyFont="1" applyFill="1" applyBorder="1" applyAlignment="1">
      <alignment horizontal="center"/>
      <protection/>
    </xf>
    <xf numFmtId="218" fontId="32" fillId="35" borderId="22" xfId="56" applyNumberFormat="1" applyFont="1" applyFill="1" applyBorder="1" applyAlignment="1">
      <alignment horizontal="center"/>
      <protection/>
    </xf>
    <xf numFmtId="0" fontId="32" fillId="0" borderId="24" xfId="56" applyNumberFormat="1" applyFont="1" applyBorder="1" applyAlignment="1">
      <alignment horizontal="left" wrapText="1" indent="1"/>
      <protection/>
    </xf>
    <xf numFmtId="218" fontId="26" fillId="0" borderId="24" xfId="56" applyNumberFormat="1" applyFont="1" applyBorder="1" applyAlignment="1">
      <alignment horizontal="center"/>
      <protection/>
    </xf>
    <xf numFmtId="218" fontId="26" fillId="0" borderId="21" xfId="56" applyNumberFormat="1" applyFont="1" applyBorder="1" applyAlignment="1">
      <alignment horizontal="center"/>
      <protection/>
    </xf>
    <xf numFmtId="218" fontId="26" fillId="0" borderId="25" xfId="56" applyNumberFormat="1" applyFont="1" applyBorder="1" applyAlignment="1">
      <alignment horizontal="center"/>
      <protection/>
    </xf>
    <xf numFmtId="0" fontId="26" fillId="35" borderId="24" xfId="56" applyNumberFormat="1" applyFont="1" applyFill="1" applyBorder="1" applyAlignment="1">
      <alignment horizontal="left"/>
      <protection/>
    </xf>
    <xf numFmtId="49" fontId="26" fillId="35" borderId="51" xfId="56" applyNumberFormat="1" applyFont="1" applyFill="1" applyBorder="1" applyAlignment="1">
      <alignment horizontal="center"/>
      <protection/>
    </xf>
    <xf numFmtId="49" fontId="26" fillId="35" borderId="52" xfId="56" applyNumberFormat="1" applyFont="1" applyFill="1" applyBorder="1" applyAlignment="1">
      <alignment horizontal="center"/>
      <protection/>
    </xf>
    <xf numFmtId="49" fontId="26" fillId="35" borderId="62" xfId="56" applyNumberFormat="1" applyFont="1" applyFill="1" applyBorder="1" applyAlignment="1">
      <alignment horizontal="center"/>
      <protection/>
    </xf>
    <xf numFmtId="49" fontId="32" fillId="35" borderId="63" xfId="56" applyNumberFormat="1" applyFont="1" applyFill="1" applyBorder="1" applyAlignment="1">
      <alignment horizontal="center"/>
      <protection/>
    </xf>
    <xf numFmtId="49" fontId="32" fillId="35" borderId="52" xfId="56" applyNumberFormat="1" applyFont="1" applyFill="1" applyBorder="1" applyAlignment="1">
      <alignment horizontal="center"/>
      <protection/>
    </xf>
    <xf numFmtId="49" fontId="32" fillId="35" borderId="62" xfId="56" applyNumberFormat="1" applyFont="1" applyFill="1" applyBorder="1" applyAlignment="1">
      <alignment horizontal="center"/>
      <protection/>
    </xf>
    <xf numFmtId="218" fontId="26" fillId="35" borderId="63" xfId="56" applyNumberFormat="1" applyFont="1" applyFill="1" applyBorder="1" applyAlignment="1">
      <alignment horizontal="center"/>
      <protection/>
    </xf>
    <xf numFmtId="0" fontId="26" fillId="35" borderId="52" xfId="56" applyNumberFormat="1" applyFont="1" applyFill="1" applyBorder="1" applyAlignment="1">
      <alignment horizontal="center"/>
      <protection/>
    </xf>
    <xf numFmtId="0" fontId="26" fillId="35" borderId="62" xfId="56" applyNumberFormat="1" applyFont="1" applyFill="1" applyBorder="1" applyAlignment="1">
      <alignment horizontal="center"/>
      <protection/>
    </xf>
    <xf numFmtId="0" fontId="32" fillId="35" borderId="63" xfId="56" applyNumberFormat="1" applyFont="1" applyFill="1" applyBorder="1" applyAlignment="1">
      <alignment horizontal="center"/>
      <protection/>
    </xf>
    <xf numFmtId="0" fontId="32" fillId="35" borderId="52" xfId="56" applyNumberFormat="1" applyFont="1" applyFill="1" applyBorder="1" applyAlignment="1">
      <alignment horizontal="center"/>
      <protection/>
    </xf>
    <xf numFmtId="0" fontId="32" fillId="35" borderId="62" xfId="56" applyNumberFormat="1" applyFont="1" applyFill="1" applyBorder="1" applyAlignment="1">
      <alignment horizontal="center"/>
      <protection/>
    </xf>
    <xf numFmtId="0" fontId="32" fillId="35" borderId="53" xfId="56" applyNumberFormat="1" applyFont="1" applyFill="1" applyBorder="1" applyAlignment="1">
      <alignment horizontal="center"/>
      <protection/>
    </xf>
    <xf numFmtId="0" fontId="84" fillId="44" borderId="24" xfId="0" applyFont="1" applyFill="1" applyBorder="1" applyAlignment="1" applyProtection="1">
      <alignment horizontal="left" wrapText="1"/>
      <protection/>
    </xf>
    <xf numFmtId="0" fontId="84" fillId="44" borderId="21" xfId="0" applyFont="1" applyFill="1" applyBorder="1" applyAlignment="1" applyProtection="1">
      <alignment horizontal="left" wrapText="1"/>
      <protection/>
    </xf>
    <xf numFmtId="0" fontId="84" fillId="44" borderId="25" xfId="0" applyFont="1" applyFill="1" applyBorder="1" applyAlignment="1" applyProtection="1">
      <alignment horizontal="left" wrapText="1"/>
      <protection/>
    </xf>
    <xf numFmtId="49" fontId="84" fillId="0" borderId="24" xfId="0" applyNumberFormat="1" applyFont="1" applyBorder="1" applyAlignment="1">
      <alignment horizontal="center"/>
    </xf>
    <xf numFmtId="49" fontId="84" fillId="0" borderId="25" xfId="0" applyNumberFormat="1" applyFont="1" applyBorder="1" applyAlignment="1">
      <alignment horizontal="center"/>
    </xf>
    <xf numFmtId="0" fontId="84" fillId="0" borderId="24" xfId="0" applyFont="1" applyBorder="1" applyAlignment="1">
      <alignment horizontal="center"/>
    </xf>
    <xf numFmtId="0" fontId="84" fillId="0" borderId="25" xfId="0" applyFont="1" applyBorder="1" applyAlignment="1">
      <alignment horizontal="center"/>
    </xf>
    <xf numFmtId="0" fontId="84" fillId="0" borderId="24" xfId="0" applyFont="1" applyBorder="1" applyAlignment="1">
      <alignment horizontal="left" wrapText="1"/>
    </xf>
    <xf numFmtId="0" fontId="84" fillId="0" borderId="21" xfId="0" applyFont="1" applyBorder="1" applyAlignment="1">
      <alignment horizontal="left" wrapText="1"/>
    </xf>
    <xf numFmtId="0" fontId="84" fillId="0" borderId="25" xfId="0" applyFont="1" applyBorder="1" applyAlignment="1">
      <alignment horizontal="left" wrapText="1"/>
    </xf>
    <xf numFmtId="0" fontId="15" fillId="44" borderId="24" xfId="0" applyFont="1" applyFill="1" applyBorder="1" applyAlignment="1" applyProtection="1">
      <alignment horizontal="left" wrapText="1"/>
      <protection/>
    </xf>
    <xf numFmtId="0" fontId="15" fillId="44" borderId="21" xfId="0" applyFont="1" applyFill="1" applyBorder="1" applyAlignment="1" applyProtection="1">
      <alignment horizontal="left" wrapText="1"/>
      <protection/>
    </xf>
    <xf numFmtId="0" fontId="15" fillId="44" borderId="25" xfId="0" applyFont="1" applyFill="1" applyBorder="1" applyAlignment="1" applyProtection="1">
      <alignment horizontal="left" wrapText="1"/>
      <protection/>
    </xf>
    <xf numFmtId="0" fontId="13" fillId="0" borderId="24" xfId="0" applyFont="1" applyBorder="1" applyAlignment="1">
      <alignment horizontal="center"/>
    </xf>
    <xf numFmtId="0" fontId="13" fillId="0" borderId="25"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13" fillId="44" borderId="24" xfId="0" applyFont="1" applyFill="1" applyBorder="1" applyAlignment="1" applyProtection="1">
      <alignment horizontal="left" wrapText="1"/>
      <protection/>
    </xf>
    <xf numFmtId="0" fontId="13" fillId="44" borderId="21" xfId="0" applyFont="1" applyFill="1" applyBorder="1" applyAlignment="1" applyProtection="1">
      <alignment horizontal="left" wrapText="1"/>
      <protection/>
    </xf>
    <xf numFmtId="0" fontId="13" fillId="44" borderId="25" xfId="0" applyFont="1" applyFill="1" applyBorder="1" applyAlignment="1" applyProtection="1">
      <alignment horizontal="left" wrapText="1"/>
      <protection/>
    </xf>
    <xf numFmtId="0" fontId="15" fillId="0" borderId="24" xfId="0" applyFont="1" applyBorder="1" applyAlignment="1">
      <alignment horizontal="left" vertical="center"/>
    </xf>
    <xf numFmtId="0" fontId="15" fillId="0" borderId="21" xfId="0" applyFont="1" applyBorder="1" applyAlignment="1">
      <alignment horizontal="left" vertical="center"/>
    </xf>
    <xf numFmtId="0" fontId="15" fillId="0" borderId="25" xfId="0" applyFont="1" applyBorder="1" applyAlignment="1">
      <alignment horizontal="lef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left" vertical="center" wrapText="1"/>
    </xf>
    <xf numFmtId="0" fontId="15" fillId="0" borderId="21" xfId="0" applyFont="1" applyBorder="1" applyAlignment="1">
      <alignment horizontal="left" vertical="center" wrapText="1"/>
    </xf>
    <xf numFmtId="0" fontId="15" fillId="0" borderId="25" xfId="0" applyFont="1" applyBorder="1" applyAlignment="1">
      <alignment horizontal="left" vertical="center" wrapText="1"/>
    </xf>
    <xf numFmtId="0" fontId="13" fillId="0" borderId="10" xfId="0" applyFont="1" applyBorder="1" applyAlignment="1">
      <alignment horizontal="center" wrapText="1"/>
    </xf>
    <xf numFmtId="0" fontId="15" fillId="0" borderId="61" xfId="0" applyFont="1" applyBorder="1" applyAlignment="1">
      <alignment horizontal="center" vertical="center"/>
    </xf>
    <xf numFmtId="0" fontId="15" fillId="0" borderId="34"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5" xfId="0" applyFont="1" applyBorder="1" applyAlignment="1">
      <alignment horizontal="center" vertical="center"/>
    </xf>
    <xf numFmtId="0" fontId="15" fillId="0" borderId="61"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8" xfId="0" applyFont="1" applyBorder="1" applyAlignment="1">
      <alignment horizontal="center" vertical="center"/>
    </xf>
    <xf numFmtId="0" fontId="15" fillId="0" borderId="31" xfId="0" applyFont="1" applyBorder="1" applyAlignment="1">
      <alignment horizontal="center" vertical="center"/>
    </xf>
    <xf numFmtId="0" fontId="15" fillId="0" borderId="21" xfId="0" applyFont="1" applyBorder="1" applyAlignment="1">
      <alignment horizontal="center" vertical="center"/>
    </xf>
    <xf numFmtId="0" fontId="13" fillId="0" borderId="24" xfId="0" applyFont="1" applyBorder="1" applyAlignment="1">
      <alignment horizontal="left" vertical="center" wrapText="1"/>
    </xf>
    <xf numFmtId="0" fontId="13" fillId="0" borderId="21" xfId="0" applyFont="1" applyBorder="1" applyAlignment="1">
      <alignment horizontal="left" vertical="center" wrapText="1"/>
    </xf>
    <xf numFmtId="0" fontId="13" fillId="0" borderId="25" xfId="0" applyFont="1" applyBorder="1" applyAlignment="1">
      <alignment horizontal="left" vertical="center" wrapText="1"/>
    </xf>
    <xf numFmtId="0" fontId="0" fillId="0" borderId="21" xfId="0" applyBorder="1" applyAlignment="1">
      <alignment horizontal="left" wrapText="1"/>
    </xf>
    <xf numFmtId="0" fontId="0" fillId="0" borderId="25" xfId="0" applyBorder="1" applyAlignment="1">
      <alignment horizontal="left" wrapText="1"/>
    </xf>
    <xf numFmtId="0" fontId="13" fillId="0" borderId="24" xfId="0" applyFont="1" applyBorder="1" applyAlignment="1">
      <alignment horizontal="left" wrapText="1"/>
    </xf>
    <xf numFmtId="0" fontId="13" fillId="0" borderId="21" xfId="0" applyFont="1" applyBorder="1" applyAlignment="1">
      <alignment horizontal="left" wrapText="1"/>
    </xf>
    <xf numFmtId="0" fontId="13" fillId="0" borderId="25" xfId="0" applyFont="1" applyBorder="1" applyAlignment="1">
      <alignment horizontal="left" wrapText="1"/>
    </xf>
    <xf numFmtId="0" fontId="13" fillId="0" borderId="50" xfId="0" applyFont="1" applyBorder="1" applyAlignment="1">
      <alignment horizontal="center" vertical="top"/>
    </xf>
    <xf numFmtId="0" fontId="13" fillId="0" borderId="0" xfId="0" applyFont="1" applyAlignment="1">
      <alignment horizontal="center" vertical="center"/>
    </xf>
    <xf numFmtId="0" fontId="26"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2" fillId="0" borderId="24" xfId="0" applyFont="1" applyBorder="1" applyAlignment="1">
      <alignment horizontal="left" vertical="top" wrapText="1"/>
    </xf>
    <xf numFmtId="0" fontId="2" fillId="0" borderId="21"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2" fillId="0" borderId="25" xfId="0" applyFont="1" applyBorder="1" applyAlignment="1">
      <alignment horizontal="left" vertical="top" wrapText="1"/>
    </xf>
    <xf numFmtId="0" fontId="3" fillId="0" borderId="0" xfId="0" applyFont="1" applyAlignment="1">
      <alignment horizontal="left"/>
    </xf>
    <xf numFmtId="0" fontId="2" fillId="0" borderId="10" xfId="0" applyFont="1" applyBorder="1" applyAlignment="1">
      <alignment horizontal="center" wrapText="1"/>
    </xf>
    <xf numFmtId="0" fontId="2" fillId="35" borderId="24" xfId="0" applyFont="1" applyFill="1" applyBorder="1" applyAlignment="1">
      <alignment horizontal="left" vertical="top" wrapText="1"/>
    </xf>
    <xf numFmtId="0" fontId="2" fillId="35" borderId="21" xfId="0" applyFont="1" applyFill="1" applyBorder="1" applyAlignment="1">
      <alignment horizontal="left" vertical="top" wrapText="1"/>
    </xf>
    <xf numFmtId="0" fontId="3" fillId="0" borderId="21" xfId="0" applyFont="1" applyBorder="1" applyAlignment="1">
      <alignment horizontal="left" vertical="top" wrapText="1"/>
    </xf>
    <xf numFmtId="0" fontId="3" fillId="32" borderId="24" xfId="0" applyFont="1" applyFill="1" applyBorder="1" applyAlignment="1">
      <alignment horizontal="left" vertical="top" wrapText="1"/>
    </xf>
    <xf numFmtId="0" fontId="3" fillId="32" borderId="21" xfId="0" applyFont="1" applyFill="1" applyBorder="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3" fillId="35" borderId="24" xfId="0" applyFont="1" applyFill="1" applyBorder="1" applyAlignment="1">
      <alignment horizontal="left" vertical="top" wrapText="1"/>
    </xf>
    <xf numFmtId="0" fontId="3" fillId="35" borderId="21" xfId="0" applyFont="1" applyFill="1" applyBorder="1" applyAlignment="1">
      <alignment horizontal="left" vertical="top" wrapText="1"/>
    </xf>
    <xf numFmtId="0" fontId="2" fillId="0" borderId="61" xfId="0" applyFont="1" applyBorder="1" applyAlignment="1">
      <alignment horizontal="left" wrapText="1"/>
    </xf>
    <xf numFmtId="0" fontId="2" fillId="0" borderId="50" xfId="0" applyFont="1" applyBorder="1" applyAlignment="1">
      <alignment horizontal="left" wrapText="1"/>
    </xf>
    <xf numFmtId="0" fontId="2" fillId="0" borderId="28" xfId="0" applyFont="1" applyBorder="1" applyAlignment="1">
      <alignment horizontal="left" wrapText="1"/>
    </xf>
    <xf numFmtId="0" fontId="2" fillId="0" borderId="27" xfId="0" applyFont="1" applyBorder="1" applyAlignment="1">
      <alignment horizontal="left" wrapText="1"/>
    </xf>
    <xf numFmtId="2" fontId="3" fillId="6" borderId="10" xfId="62" applyNumberFormat="1" applyFont="1" applyFill="1" applyBorder="1" applyAlignment="1" applyProtection="1">
      <alignment horizontal="center" vertical="center" wrapText="1"/>
      <protection locked="0"/>
    </xf>
    <xf numFmtId="2" fontId="3" fillId="0" borderId="24" xfId="62" applyNumberFormat="1" applyFont="1" applyBorder="1" applyAlignment="1" applyProtection="1">
      <alignment horizontal="center" vertical="center" wrapText="1"/>
      <protection locked="0"/>
    </xf>
    <xf numFmtId="2" fontId="3" fillId="0" borderId="21" xfId="62" applyNumberFormat="1" applyFont="1" applyBorder="1" applyAlignment="1" applyProtection="1">
      <alignment horizontal="center" vertical="center" wrapText="1"/>
      <protection locked="0"/>
    </xf>
    <xf numFmtId="2" fontId="3" fillId="0" borderId="25" xfId="62" applyNumberFormat="1" applyFont="1" applyBorder="1" applyAlignment="1" applyProtection="1">
      <alignment horizontal="center" vertical="center" wrapText="1"/>
      <protection locked="0"/>
    </xf>
    <xf numFmtId="0" fontId="2" fillId="0" borderId="27" xfId="62" applyFont="1" applyBorder="1" applyAlignment="1">
      <alignment horizontal="right"/>
      <protection/>
    </xf>
    <xf numFmtId="2" fontId="3" fillId="0" borderId="10" xfId="62" applyNumberFormat="1" applyFont="1" applyBorder="1" applyAlignment="1" applyProtection="1">
      <alignment horizontal="center" vertical="center" wrapText="1"/>
      <protection/>
    </xf>
    <xf numFmtId="0" fontId="5" fillId="0" borderId="0" xfId="60" applyFont="1" applyAlignment="1" applyProtection="1">
      <alignment horizontal="center" vertical="center"/>
      <protection locked="0"/>
    </xf>
    <xf numFmtId="0" fontId="10" fillId="0" borderId="0" xfId="60" applyFont="1" applyFill="1" applyAlignment="1">
      <alignment horizontal="center" vertical="center"/>
      <protection/>
    </xf>
    <xf numFmtId="0" fontId="5" fillId="0" borderId="0" xfId="62" applyFont="1" applyFill="1" applyAlignment="1">
      <alignment horizontal="center" vertical="center" wrapText="1"/>
      <protection/>
    </xf>
    <xf numFmtId="2" fontId="3" fillId="33" borderId="10" xfId="62" applyNumberFormat="1" applyFont="1" applyFill="1" applyBorder="1" applyAlignment="1" applyProtection="1">
      <alignment horizontal="center" vertical="center" wrapText="1"/>
      <protection locked="0"/>
    </xf>
    <xf numFmtId="0" fontId="2" fillId="0" borderId="24"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3" fillId="0" borderId="10" xfId="0" applyFont="1" applyFill="1" applyBorder="1" applyAlignment="1" applyProtection="1">
      <alignment horizontal="center" wrapText="1"/>
      <protection/>
    </xf>
    <xf numFmtId="0" fontId="3" fillId="0" borderId="11" xfId="0" applyFont="1" applyFill="1" applyBorder="1" applyAlignment="1">
      <alignment horizontal="left"/>
    </xf>
    <xf numFmtId="0" fontId="3" fillId="0" borderId="10" xfId="0" applyFont="1" applyFill="1" applyBorder="1" applyAlignment="1">
      <alignment horizontal="left"/>
    </xf>
    <xf numFmtId="0" fontId="3" fillId="32" borderId="50" xfId="0" applyFont="1" applyFill="1" applyBorder="1" applyAlignment="1">
      <alignment horizontal="center"/>
    </xf>
    <xf numFmtId="0" fontId="3" fillId="32" borderId="55" xfId="0" applyFont="1" applyFill="1" applyBorder="1" applyAlignment="1">
      <alignment horizontal="center"/>
    </xf>
    <xf numFmtId="0" fontId="3" fillId="37" borderId="20" xfId="0" applyFont="1" applyFill="1" applyBorder="1" applyAlignment="1">
      <alignment horizontal="left" vertical="center"/>
    </xf>
    <xf numFmtId="0" fontId="3" fillId="37" borderId="21" xfId="0" applyFont="1" applyFill="1" applyBorder="1" applyAlignment="1">
      <alignment horizontal="left" vertical="center"/>
    </xf>
    <xf numFmtId="0" fontId="3" fillId="37" borderId="25" xfId="0" applyFont="1" applyFill="1" applyBorder="1" applyAlignment="1">
      <alignment horizontal="left" vertical="center"/>
    </xf>
    <xf numFmtId="0" fontId="3" fillId="8" borderId="20" xfId="0" applyFont="1" applyFill="1" applyBorder="1" applyAlignment="1" applyProtection="1">
      <alignment horizontal="left" wrapText="1"/>
      <protection/>
    </xf>
    <xf numFmtId="0" fontId="3" fillId="8" borderId="21" xfId="0" applyFont="1" applyFill="1" applyBorder="1" applyAlignment="1" applyProtection="1">
      <alignment horizontal="left" wrapText="1"/>
      <protection/>
    </xf>
    <xf numFmtId="0" fontId="3" fillId="8" borderId="25" xfId="0" applyFont="1" applyFill="1" applyBorder="1" applyAlignment="1" applyProtection="1">
      <alignment horizontal="left" wrapText="1"/>
      <protection/>
    </xf>
    <xf numFmtId="0" fontId="3" fillId="37" borderId="20" xfId="0" applyFont="1" applyFill="1" applyBorder="1" applyAlignment="1" applyProtection="1">
      <alignment horizontal="left" wrapText="1"/>
      <protection/>
    </xf>
    <xf numFmtId="0" fontId="3" fillId="37" borderId="21" xfId="0" applyFont="1" applyFill="1" applyBorder="1" applyAlignment="1" applyProtection="1">
      <alignment horizontal="left" wrapText="1"/>
      <protection/>
    </xf>
    <xf numFmtId="0" fontId="3" fillId="37" borderId="25" xfId="0" applyFont="1" applyFill="1" applyBorder="1" applyAlignment="1" applyProtection="1">
      <alignment horizontal="left" wrapText="1"/>
      <protection/>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0" fontId="3" fillId="0" borderId="22" xfId="0" applyFont="1" applyFill="1" applyBorder="1" applyAlignment="1">
      <alignment horizontal="left" wrapText="1"/>
    </xf>
    <xf numFmtId="0" fontId="13" fillId="0" borderId="24" xfId="0" applyFont="1" applyFill="1" applyBorder="1" applyAlignment="1">
      <alignment horizontal="center" wrapText="1"/>
    </xf>
    <xf numFmtId="0" fontId="13" fillId="0" borderId="25" xfId="0" applyFont="1" applyFill="1" applyBorder="1" applyAlignment="1">
      <alignment horizontal="center" wrapText="1"/>
    </xf>
    <xf numFmtId="0" fontId="3" fillId="32" borderId="11" xfId="0" applyFont="1" applyFill="1" applyBorder="1" applyAlignment="1">
      <alignment horizontal="left"/>
    </xf>
    <xf numFmtId="0" fontId="3" fillId="32" borderId="10" xfId="0" applyFont="1" applyFill="1" applyBorder="1" applyAlignment="1">
      <alignment horizontal="left"/>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57" xfId="0" applyFont="1" applyFill="1" applyBorder="1" applyAlignment="1">
      <alignment horizontal="left" wrapText="1"/>
    </xf>
    <xf numFmtId="0" fontId="3" fillId="0" borderId="58" xfId="0" applyFont="1" applyFill="1" applyBorder="1" applyAlignment="1">
      <alignment horizontal="left"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12" xfId="0" applyFont="1" applyFill="1" applyBorder="1" applyAlignment="1">
      <alignment horizontal="left"/>
    </xf>
    <xf numFmtId="0" fontId="2" fillId="0" borderId="35" xfId="0" applyFont="1" applyFill="1" applyBorder="1" applyAlignment="1">
      <alignment horizontal="left"/>
    </xf>
    <xf numFmtId="0" fontId="2" fillId="0" borderId="13" xfId="0" applyFont="1" applyFill="1" applyBorder="1" applyAlignment="1">
      <alignment horizontal="left"/>
    </xf>
    <xf numFmtId="49" fontId="9" fillId="0" borderId="24"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3" fillId="32" borderId="54" xfId="0" applyFont="1" applyFill="1" applyBorder="1" applyAlignment="1">
      <alignment horizontal="center"/>
    </xf>
    <xf numFmtId="0" fontId="3" fillId="32" borderId="32" xfId="0" applyFont="1" applyFill="1" applyBorder="1" applyAlignment="1">
      <alignment horizontal="center"/>
    </xf>
    <xf numFmtId="0" fontId="3" fillId="32" borderId="27" xfId="0" applyFont="1" applyFill="1" applyBorder="1" applyAlignment="1">
      <alignment horizontal="center"/>
    </xf>
    <xf numFmtId="0" fontId="3" fillId="32" borderId="33" xfId="0" applyFont="1" applyFill="1" applyBorder="1" applyAlignment="1">
      <alignment horizontal="center"/>
    </xf>
    <xf numFmtId="0" fontId="3" fillId="0" borderId="11"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3" fillId="0" borderId="12" xfId="0" applyFont="1" applyFill="1" applyBorder="1" applyAlignment="1" applyProtection="1">
      <alignment horizontal="left"/>
      <protection/>
    </xf>
    <xf numFmtId="0" fontId="3" fillId="0" borderId="35" xfId="0" applyFont="1" applyFill="1" applyBorder="1" applyAlignment="1">
      <alignment horizontal="left"/>
    </xf>
    <xf numFmtId="0" fontId="3" fillId="0" borderId="13" xfId="0" applyFont="1" applyFill="1" applyBorder="1" applyAlignment="1">
      <alignment horizontal="left"/>
    </xf>
    <xf numFmtId="0" fontId="3" fillId="0" borderId="20" xfId="0" applyFont="1" applyFill="1" applyBorder="1" applyAlignment="1">
      <alignment horizontal="left"/>
    </xf>
    <xf numFmtId="0" fontId="3" fillId="0" borderId="21" xfId="0" applyFont="1" applyFill="1" applyBorder="1" applyAlignment="1">
      <alignment horizontal="left"/>
    </xf>
    <xf numFmtId="0" fontId="3" fillId="0" borderId="22" xfId="0" applyFont="1" applyFill="1" applyBorder="1" applyAlignment="1">
      <alignment horizontal="left"/>
    </xf>
    <xf numFmtId="0" fontId="14" fillId="0" borderId="20"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2" xfId="0" applyFont="1" applyFill="1" applyBorder="1" applyAlignment="1">
      <alignment horizontal="left" vertical="center"/>
    </xf>
    <xf numFmtId="0" fontId="2" fillId="0" borderId="24"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0" fillId="0" borderId="17" xfId="0" applyFill="1" applyBorder="1" applyAlignment="1">
      <alignment horizontal="center"/>
    </xf>
    <xf numFmtId="0" fontId="0" fillId="0" borderId="0" xfId="0" applyFill="1" applyAlignment="1">
      <alignment horizontal="center"/>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5" xfId="0" applyFont="1" applyFill="1" applyBorder="1" applyAlignment="1">
      <alignment horizontal="left" vertical="top" wrapText="1"/>
    </xf>
    <xf numFmtId="0" fontId="0" fillId="0" borderId="70" xfId="0" applyFill="1" applyBorder="1" applyAlignment="1">
      <alignment horizont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56" xfId="0" applyFont="1" applyFill="1" applyBorder="1" applyAlignment="1">
      <alignment horizontal="left" vertical="center"/>
    </xf>
    <xf numFmtId="0" fontId="2" fillId="0" borderId="24"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5" xfId="0" applyFont="1" applyFill="1" applyBorder="1" applyAlignment="1">
      <alignment horizontal="left" vertical="center"/>
    </xf>
    <xf numFmtId="0" fontId="2" fillId="0" borderId="24" xfId="0" applyFont="1" applyFill="1" applyBorder="1" applyAlignment="1">
      <alignment wrapText="1"/>
    </xf>
    <xf numFmtId="0" fontId="2" fillId="0" borderId="25" xfId="0" applyFont="1" applyFill="1" applyBorder="1" applyAlignment="1">
      <alignment wrapText="1"/>
    </xf>
    <xf numFmtId="49" fontId="2" fillId="0" borderId="24" xfId="0" applyNumberFormat="1" applyFont="1" applyFill="1" applyBorder="1" applyAlignment="1" applyProtection="1">
      <alignment horizontal="left" vertical="center"/>
      <protection locked="0"/>
    </xf>
    <xf numFmtId="49" fontId="2" fillId="0" borderId="25" xfId="0" applyNumberFormat="1" applyFont="1" applyFill="1" applyBorder="1" applyAlignment="1" applyProtection="1">
      <alignment horizontal="left" vertical="center"/>
      <protection locked="0"/>
    </xf>
    <xf numFmtId="49" fontId="2" fillId="0" borderId="18" xfId="0" applyNumberFormat="1" applyFont="1" applyFill="1" applyBorder="1" applyAlignment="1" applyProtection="1">
      <alignment horizontal="center" vertical="center" wrapText="1"/>
      <protection locked="0"/>
    </xf>
    <xf numFmtId="49" fontId="2" fillId="0" borderId="75"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wrapText="1"/>
      <protection locked="0"/>
    </xf>
    <xf numFmtId="0" fontId="2" fillId="0" borderId="30"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38" borderId="24" xfId="73" applyNumberFormat="1" applyFont="1" applyFill="1" applyBorder="1" applyAlignment="1">
      <alignment horizontal="left" vertical="top" wrapText="1"/>
    </xf>
    <xf numFmtId="0" fontId="2" fillId="38" borderId="21" xfId="73" applyNumberFormat="1" applyFont="1" applyFill="1" applyBorder="1" applyAlignment="1">
      <alignment horizontal="left" vertical="top" wrapText="1"/>
    </xf>
    <xf numFmtId="0" fontId="2" fillId="38" borderId="25" xfId="73" applyNumberFormat="1" applyFont="1" applyFill="1" applyBorder="1" applyAlignment="1">
      <alignment horizontal="left" vertical="top" wrapText="1"/>
    </xf>
    <xf numFmtId="0" fontId="3" fillId="0" borderId="47" xfId="0" applyFont="1" applyFill="1" applyBorder="1" applyAlignment="1">
      <alignment horizontal="left"/>
    </xf>
    <xf numFmtId="0" fontId="3" fillId="0" borderId="48" xfId="0" applyFont="1" applyFill="1" applyBorder="1" applyAlignment="1">
      <alignment horizontal="left"/>
    </xf>
    <xf numFmtId="0" fontId="2" fillId="0" borderId="24" xfId="0" applyFont="1" applyFill="1" applyBorder="1" applyAlignment="1">
      <alignment horizontal="left"/>
    </xf>
    <xf numFmtId="0" fontId="2" fillId="0" borderId="21" xfId="0" applyFont="1" applyFill="1" applyBorder="1" applyAlignment="1">
      <alignment horizontal="left"/>
    </xf>
    <xf numFmtId="0" fontId="2" fillId="0" borderId="24" xfId="0" applyFont="1" applyFill="1" applyBorder="1" applyAlignment="1" applyProtection="1">
      <alignment horizontal="left"/>
      <protection locked="0"/>
    </xf>
    <xf numFmtId="0" fontId="2" fillId="0" borderId="21" xfId="0" applyFont="1" applyFill="1" applyBorder="1" applyAlignment="1" applyProtection="1">
      <alignment horizontal="left"/>
      <protection locked="0"/>
    </xf>
    <xf numFmtId="0" fontId="3" fillId="0" borderId="22" xfId="0" applyFont="1" applyFill="1" applyBorder="1" applyAlignment="1">
      <alignment horizontal="lef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4" fillId="0" borderId="20" xfId="0" applyFont="1" applyFill="1" applyBorder="1" applyAlignment="1">
      <alignment horizontal="left"/>
    </xf>
    <xf numFmtId="0" fontId="14" fillId="0" borderId="21" xfId="0" applyFont="1" applyFill="1" applyBorder="1" applyAlignment="1">
      <alignment horizontal="left"/>
    </xf>
    <xf numFmtId="0" fontId="14" fillId="0" borderId="22" xfId="0" applyFont="1" applyFill="1" applyBorder="1" applyAlignment="1">
      <alignment horizontal="left"/>
    </xf>
    <xf numFmtId="0" fontId="14" fillId="38" borderId="20" xfId="0" applyFont="1" applyFill="1" applyBorder="1" applyAlignment="1">
      <alignment horizontal="left"/>
    </xf>
    <xf numFmtId="0" fontId="14" fillId="38" borderId="21" xfId="0" applyFont="1" applyFill="1" applyBorder="1" applyAlignment="1">
      <alignment horizontal="left"/>
    </xf>
    <xf numFmtId="0" fontId="14" fillId="38" borderId="22" xfId="0" applyFont="1" applyFill="1" applyBorder="1" applyAlignment="1">
      <alignment horizontal="left"/>
    </xf>
    <xf numFmtId="0" fontId="3" fillId="0" borderId="32" xfId="0" applyFont="1" applyFill="1" applyBorder="1" applyAlignment="1">
      <alignment horizontal="left"/>
    </xf>
    <xf numFmtId="0" fontId="3" fillId="0" borderId="27" xfId="0" applyFont="1" applyFill="1" applyBorder="1" applyAlignment="1">
      <alignment horizontal="left"/>
    </xf>
    <xf numFmtId="49" fontId="3" fillId="0" borderId="24"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horizontal="center" vertical="center" wrapText="1"/>
      <protection locked="0"/>
    </xf>
    <xf numFmtId="0" fontId="2" fillId="38" borderId="24" xfId="0" applyFont="1" applyFill="1" applyBorder="1" applyAlignment="1" applyProtection="1">
      <alignment horizontal="left" vertical="center" wrapText="1"/>
      <protection locked="0"/>
    </xf>
    <xf numFmtId="0" fontId="2" fillId="38" borderId="21" xfId="0" applyFont="1" applyFill="1" applyBorder="1" applyAlignment="1" applyProtection="1">
      <alignment horizontal="left" vertical="center" wrapText="1"/>
      <protection locked="0"/>
    </xf>
    <xf numFmtId="0" fontId="2" fillId="38" borderId="25" xfId="0" applyFont="1" applyFill="1" applyBorder="1" applyAlignment="1" applyProtection="1">
      <alignment horizontal="left" vertical="center" wrapText="1"/>
      <protection locked="0"/>
    </xf>
    <xf numFmtId="0" fontId="4" fillId="0" borderId="51" xfId="0" applyFont="1" applyFill="1" applyBorder="1" applyAlignment="1">
      <alignment horizontal="left" wrapText="1"/>
    </xf>
    <xf numFmtId="0" fontId="4" fillId="0" borderId="52" xfId="0" applyFont="1" applyFill="1" applyBorder="1" applyAlignment="1">
      <alignment horizontal="left" wrapText="1"/>
    </xf>
    <xf numFmtId="0" fontId="4" fillId="0" borderId="62" xfId="0" applyFont="1" applyFill="1" applyBorder="1" applyAlignment="1">
      <alignment horizontal="left"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25" xfId="0" applyFont="1" applyFill="1" applyBorder="1" applyAlignment="1" applyProtection="1">
      <alignment horizontal="left"/>
      <protection locked="0"/>
    </xf>
    <xf numFmtId="0" fontId="2" fillId="0" borderId="24"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4" xfId="0" applyFont="1" applyFill="1" applyBorder="1" applyAlignment="1">
      <alignment horizontal="left" wrapText="1"/>
    </xf>
    <xf numFmtId="0" fontId="2" fillId="0" borderId="25" xfId="0" applyFont="1" applyFill="1" applyBorder="1" applyAlignment="1">
      <alignment horizontal="left" wrapText="1"/>
    </xf>
    <xf numFmtId="3" fontId="2" fillId="0" borderId="24" xfId="0" applyNumberFormat="1" applyFont="1" applyFill="1" applyBorder="1" applyAlignment="1" applyProtection="1">
      <alignment horizontal="center" vertical="top" wrapText="1"/>
      <protection locked="0"/>
    </xf>
    <xf numFmtId="3" fontId="2" fillId="0" borderId="21" xfId="0" applyNumberFormat="1" applyFont="1" applyFill="1" applyBorder="1" applyAlignment="1" applyProtection="1">
      <alignment horizontal="center" vertical="top" wrapText="1"/>
      <protection locked="0"/>
    </xf>
    <xf numFmtId="49" fontId="9" fillId="0" borderId="10" xfId="0" applyNumberFormat="1" applyFont="1" applyFill="1" applyBorder="1" applyAlignment="1">
      <alignment horizontal="center"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2" fillId="0" borderId="24" xfId="0" applyFont="1" applyFill="1" applyBorder="1" applyAlignment="1" applyProtection="1">
      <alignment horizontal="center" vertical="top" wrapText="1"/>
      <protection locked="0"/>
    </xf>
    <xf numFmtId="0" fontId="2" fillId="0" borderId="21" xfId="0" applyFont="1" applyFill="1" applyBorder="1" applyAlignment="1" applyProtection="1">
      <alignment horizontal="center" vertical="top" wrapText="1"/>
      <protection locked="0"/>
    </xf>
    <xf numFmtId="0" fontId="2" fillId="0" borderId="30" xfId="0" applyFont="1" applyFill="1" applyBorder="1" applyAlignment="1">
      <alignment horizontal="center" vertical="center"/>
    </xf>
    <xf numFmtId="0" fontId="2" fillId="0" borderId="26"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57" xfId="0" applyFont="1" applyFill="1" applyBorder="1" applyAlignment="1">
      <alignment horizontal="left"/>
    </xf>
    <xf numFmtId="0" fontId="4" fillId="0" borderId="58" xfId="0" applyFont="1" applyFill="1" applyBorder="1" applyAlignment="1">
      <alignment horizontal="left"/>
    </xf>
    <xf numFmtId="4" fontId="2" fillId="0" borderId="24" xfId="0" applyNumberFormat="1" applyFont="1" applyFill="1" applyBorder="1" applyAlignment="1" applyProtection="1">
      <alignment horizontal="center" vertical="center" wrapText="1"/>
      <protection locked="0"/>
    </xf>
    <xf numFmtId="4" fontId="2" fillId="0" borderId="25" xfId="0" applyNumberFormat="1" applyFont="1" applyFill="1" applyBorder="1" applyAlignment="1" applyProtection="1">
      <alignment horizontal="center" vertical="center" wrapText="1"/>
      <protection locked="0"/>
    </xf>
    <xf numFmtId="49" fontId="2" fillId="0" borderId="24" xfId="0" applyNumberFormat="1" applyFont="1" applyFill="1" applyBorder="1" applyAlignment="1" applyProtection="1">
      <alignment horizontal="left" vertical="center" wrapText="1"/>
      <protection locked="0"/>
    </xf>
    <xf numFmtId="49" fontId="2" fillId="0" borderId="25" xfId="0" applyNumberFormat="1" applyFont="1" applyFill="1" applyBorder="1" applyAlignment="1" applyProtection="1">
      <alignment horizontal="left" vertical="center" wrapText="1"/>
      <protection locked="0"/>
    </xf>
    <xf numFmtId="0" fontId="2" fillId="0" borderId="10" xfId="0" applyFont="1" applyFill="1" applyBorder="1" applyAlignment="1">
      <alignment horizontal="left"/>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4"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41" borderId="24" xfId="0" applyFont="1" applyFill="1" applyBorder="1" applyAlignment="1" applyProtection="1">
      <alignment horizontal="left" vertical="center" wrapText="1"/>
      <protection locked="0"/>
    </xf>
    <xf numFmtId="0" fontId="2" fillId="41" borderId="21" xfId="0" applyFont="1" applyFill="1" applyBorder="1" applyAlignment="1" applyProtection="1">
      <alignment horizontal="left" vertical="center" wrapText="1"/>
      <protection locked="0"/>
    </xf>
    <xf numFmtId="0" fontId="2" fillId="41" borderId="25" xfId="0" applyFont="1" applyFill="1" applyBorder="1" applyAlignment="1" applyProtection="1">
      <alignment horizontal="left" vertical="center" wrapText="1"/>
      <protection locked="0"/>
    </xf>
    <xf numFmtId="0" fontId="3" fillId="0" borderId="22" xfId="0" applyFont="1" applyFill="1" applyBorder="1" applyAlignment="1">
      <alignment horizontal="left" vertical="center" wrapText="1"/>
    </xf>
    <xf numFmtId="49" fontId="2" fillId="0" borderId="24" xfId="0" applyNumberFormat="1" applyFont="1" applyFill="1" applyBorder="1" applyAlignment="1">
      <alignment wrapText="1"/>
    </xf>
    <xf numFmtId="49" fontId="2" fillId="0" borderId="25" xfId="0" applyNumberFormat="1" applyFont="1" applyFill="1" applyBorder="1" applyAlignment="1">
      <alignment wrapText="1"/>
    </xf>
    <xf numFmtId="0" fontId="2" fillId="0" borderId="25" xfId="0" applyFont="1" applyFill="1" applyBorder="1" applyAlignment="1">
      <alignment horizontal="left"/>
    </xf>
    <xf numFmtId="0" fontId="2" fillId="38" borderId="24" xfId="0" applyFont="1" applyFill="1" applyBorder="1" applyAlignment="1">
      <alignment horizontal="left" wrapText="1"/>
    </xf>
    <xf numFmtId="0" fontId="2" fillId="38" borderId="21" xfId="0" applyFont="1" applyFill="1" applyBorder="1" applyAlignment="1">
      <alignment horizontal="left" wrapText="1"/>
    </xf>
    <xf numFmtId="0" fontId="2" fillId="38" borderId="25" xfId="0" applyFont="1" applyFill="1" applyBorder="1" applyAlignment="1">
      <alignment horizontal="left" wrapText="1"/>
    </xf>
    <xf numFmtId="0" fontId="2" fillId="0" borderId="10" xfId="0" applyFont="1" applyFill="1" applyBorder="1" applyAlignment="1">
      <alignment horizontal="left" vertical="center" wrapText="1"/>
    </xf>
    <xf numFmtId="0" fontId="2" fillId="38" borderId="24"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5" xfId="0" applyFont="1" applyFill="1" applyBorder="1" applyAlignment="1" applyProtection="1">
      <alignment horizontal="center" vertical="center" wrapText="1"/>
      <protection locked="0"/>
    </xf>
    <xf numFmtId="0" fontId="3" fillId="0" borderId="0" xfId="0" applyFont="1" applyFill="1" applyBorder="1" applyAlignment="1">
      <alignment horizontal="left"/>
    </xf>
    <xf numFmtId="171" fontId="2" fillId="0" borderId="24" xfId="73" applyNumberFormat="1" applyFont="1" applyFill="1" applyBorder="1" applyAlignment="1">
      <alignment horizontal="left" vertical="top" wrapText="1"/>
    </xf>
    <xf numFmtId="171" fontId="2" fillId="0" borderId="25" xfId="73" applyNumberFormat="1" applyFont="1" applyFill="1" applyBorder="1" applyAlignment="1">
      <alignment horizontal="left" vertical="top" wrapText="1"/>
    </xf>
    <xf numFmtId="171" fontId="2" fillId="38" borderId="24" xfId="73" applyNumberFormat="1" applyFont="1" applyFill="1" applyBorder="1" applyAlignment="1">
      <alignment horizontal="left" vertical="top" wrapText="1"/>
    </xf>
    <xf numFmtId="171" fontId="2" fillId="38" borderId="21" xfId="73" applyNumberFormat="1" applyFont="1" applyFill="1" applyBorder="1" applyAlignment="1">
      <alignment horizontal="left" vertical="top" wrapText="1"/>
    </xf>
    <xf numFmtId="171" fontId="2" fillId="38" borderId="25" xfId="73" applyNumberFormat="1" applyFont="1" applyFill="1" applyBorder="1" applyAlignment="1">
      <alignment horizontal="left" vertical="top" wrapText="1"/>
    </xf>
    <xf numFmtId="49" fontId="2" fillId="0" borderId="30" xfId="0" applyNumberFormat="1" applyFont="1" applyFill="1" applyBorder="1" applyAlignment="1">
      <alignment horizontal="center"/>
    </xf>
    <xf numFmtId="49" fontId="2" fillId="0" borderId="26" xfId="0" applyNumberFormat="1" applyFont="1" applyFill="1" applyBorder="1" applyAlignment="1">
      <alignment horizontal="center"/>
    </xf>
    <xf numFmtId="4" fontId="2" fillId="0" borderId="19" xfId="0" applyNumberFormat="1" applyFont="1" applyFill="1" applyBorder="1" applyAlignment="1">
      <alignment horizontal="right" vertical="center"/>
    </xf>
    <xf numFmtId="4" fontId="2" fillId="0" borderId="36" xfId="0" applyNumberFormat="1" applyFont="1" applyFill="1" applyBorder="1" applyAlignment="1">
      <alignment horizontal="right" vertical="center"/>
    </xf>
    <xf numFmtId="49" fontId="2" fillId="0" borderId="61" xfId="0" applyNumberFormat="1" applyFont="1" applyFill="1" applyBorder="1" applyAlignment="1" applyProtection="1">
      <alignment horizontal="center" vertical="center" wrapText="1"/>
      <protection locked="0"/>
    </xf>
    <xf numFmtId="49" fontId="2" fillId="0" borderId="50" xfId="0" applyNumberFormat="1" applyFont="1" applyFill="1" applyBorder="1" applyAlignment="1" applyProtection="1">
      <alignment horizontal="center" vertical="center" wrapText="1"/>
      <protection locked="0"/>
    </xf>
    <xf numFmtId="49" fontId="2" fillId="0" borderId="34" xfId="0" applyNumberFormat="1"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center" vertical="center" wrapText="1"/>
      <protection locked="0"/>
    </xf>
    <xf numFmtId="49" fontId="2" fillId="0" borderId="27"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wrapText="1"/>
    </xf>
    <xf numFmtId="0" fontId="13" fillId="38" borderId="24" xfId="0" applyFont="1" applyFill="1" applyBorder="1" applyAlignment="1">
      <alignment horizontal="left" vertical="top" wrapText="1"/>
    </xf>
    <xf numFmtId="0" fontId="13" fillId="38" borderId="21" xfId="0" applyFont="1" applyFill="1" applyBorder="1" applyAlignment="1">
      <alignment horizontal="left" vertical="top" wrapText="1"/>
    </xf>
    <xf numFmtId="0" fontId="13" fillId="38" borderId="25" xfId="0" applyFont="1" applyFill="1" applyBorder="1" applyAlignment="1">
      <alignment horizontal="left" vertical="top" wrapText="1"/>
    </xf>
    <xf numFmtId="171" fontId="2" fillId="0" borderId="28" xfId="73" applyNumberFormat="1" applyFont="1" applyFill="1" applyBorder="1" applyAlignment="1">
      <alignment horizontal="left"/>
    </xf>
    <xf numFmtId="171" fontId="2" fillId="0" borderId="29" xfId="73" applyNumberFormat="1" applyFont="1" applyFill="1" applyBorder="1" applyAlignment="1">
      <alignment horizontal="left"/>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92" fillId="0" borderId="24" xfId="0" applyFont="1" applyFill="1" applyBorder="1" applyAlignment="1">
      <alignment horizontal="left" vertical="center" wrapText="1"/>
    </xf>
    <xf numFmtId="0" fontId="92" fillId="0" borderId="21" xfId="0" applyFont="1" applyFill="1" applyBorder="1" applyAlignment="1">
      <alignment horizontal="left" vertical="center" wrapText="1"/>
    </xf>
    <xf numFmtId="0" fontId="92" fillId="0" borderId="25" xfId="0" applyFont="1" applyFill="1" applyBorder="1" applyAlignment="1">
      <alignment horizontal="left" vertical="center" wrapText="1"/>
    </xf>
    <xf numFmtId="171" fontId="2" fillId="0" borderId="24" xfId="73" applyNumberFormat="1" applyFont="1" applyFill="1" applyBorder="1" applyAlignment="1">
      <alignment horizontal="left"/>
    </xf>
    <xf numFmtId="171" fontId="2" fillId="0" borderId="25" xfId="73" applyNumberFormat="1" applyFont="1" applyFill="1" applyBorder="1" applyAlignment="1">
      <alignment horizontal="left"/>
    </xf>
    <xf numFmtId="49" fontId="2" fillId="0" borderId="61" xfId="0" applyNumberFormat="1" applyFont="1" applyFill="1" applyBorder="1" applyAlignment="1" applyProtection="1">
      <alignment horizontal="left" vertical="center"/>
      <protection locked="0"/>
    </xf>
    <xf numFmtId="49" fontId="2" fillId="0" borderId="34" xfId="0" applyNumberFormat="1" applyFont="1" applyFill="1" applyBorder="1" applyAlignment="1" applyProtection="1">
      <alignment horizontal="left" vertical="center"/>
      <protection locked="0"/>
    </xf>
    <xf numFmtId="0" fontId="15" fillId="0" borderId="27" xfId="0" applyFont="1" applyFill="1" applyBorder="1" applyAlignment="1">
      <alignment horizontal="center" vertical="center"/>
    </xf>
    <xf numFmtId="0" fontId="16" fillId="0" borderId="27" xfId="0" applyFont="1" applyFill="1" applyBorder="1" applyAlignment="1">
      <alignment horizontal="center" vertical="center"/>
    </xf>
    <xf numFmtId="0" fontId="3" fillId="0" borderId="33" xfId="0" applyFont="1" applyFill="1" applyBorder="1" applyAlignment="1">
      <alignment horizontal="left" vertical="center"/>
    </xf>
    <xf numFmtId="0" fontId="3" fillId="38" borderId="20" xfId="0" applyFont="1" applyFill="1" applyBorder="1" applyAlignment="1">
      <alignment horizontal="left" vertical="center"/>
    </xf>
    <xf numFmtId="0" fontId="3" fillId="38" borderId="21" xfId="0" applyFont="1" applyFill="1" applyBorder="1" applyAlignment="1">
      <alignment horizontal="left" vertical="center"/>
    </xf>
    <xf numFmtId="0" fontId="3" fillId="38" borderId="25" xfId="0" applyFont="1" applyFill="1" applyBorder="1" applyAlignment="1">
      <alignment horizontal="left" vertical="center"/>
    </xf>
    <xf numFmtId="49" fontId="2" fillId="0" borderId="24"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protection locked="0"/>
    </xf>
    <xf numFmtId="171" fontId="2" fillId="0" borderId="61" xfId="73" applyNumberFormat="1" applyFont="1" applyFill="1" applyBorder="1" applyAlignment="1">
      <alignment horizontal="left"/>
    </xf>
    <xf numFmtId="171" fontId="2" fillId="0" borderId="34" xfId="73" applyNumberFormat="1" applyFont="1" applyFill="1" applyBorder="1" applyAlignment="1">
      <alignment horizontal="left"/>
    </xf>
    <xf numFmtId="4" fontId="29" fillId="0" borderId="17" xfId="0" applyNumberFormat="1" applyFont="1" applyFill="1" applyBorder="1" applyAlignment="1">
      <alignment horizontal="left"/>
    </xf>
    <xf numFmtId="4" fontId="29" fillId="0" borderId="0" xfId="0" applyNumberFormat="1" applyFont="1" applyFill="1" applyAlignment="1">
      <alignment horizontal="left"/>
    </xf>
    <xf numFmtId="0" fontId="0" fillId="0" borderId="17" xfId="0" applyFont="1" applyFill="1" applyBorder="1" applyAlignment="1">
      <alignment horizontal="left"/>
    </xf>
    <xf numFmtId="0" fontId="0" fillId="0" borderId="0" xfId="0" applyFill="1" applyAlignment="1">
      <alignment horizontal="left"/>
    </xf>
    <xf numFmtId="0" fontId="29" fillId="0" borderId="17" xfId="0" applyFont="1" applyFill="1" applyBorder="1" applyAlignment="1">
      <alignment horizontal="left"/>
    </xf>
    <xf numFmtId="0" fontId="29" fillId="0" borderId="0" xfId="0" applyFont="1" applyFill="1" applyAlignment="1">
      <alignment horizontal="left"/>
    </xf>
    <xf numFmtId="0" fontId="3" fillId="0" borderId="0" xfId="0" applyFont="1" applyFill="1" applyBorder="1" applyAlignment="1">
      <alignment horizontal="center"/>
    </xf>
    <xf numFmtId="49" fontId="3" fillId="0" borderId="24" xfId="0" applyNumberFormat="1" applyFont="1" applyFill="1" applyBorder="1" applyAlignment="1" applyProtection="1">
      <alignment horizontal="right" vertical="center" wrapText="1"/>
      <protection locked="0"/>
    </xf>
    <xf numFmtId="49" fontId="3" fillId="0" borderId="21" xfId="0" applyNumberFormat="1" applyFont="1" applyFill="1" applyBorder="1" applyAlignment="1" applyProtection="1">
      <alignment horizontal="right" vertical="center" wrapText="1"/>
      <protection locked="0"/>
    </xf>
    <xf numFmtId="49" fontId="3" fillId="0" borderId="25" xfId="0" applyNumberFormat="1" applyFont="1" applyFill="1" applyBorder="1" applyAlignment="1" applyProtection="1">
      <alignment horizontal="right" vertical="center" wrapText="1"/>
      <protection locked="0"/>
    </xf>
    <xf numFmtId="49" fontId="3" fillId="0" borderId="20" xfId="0" applyNumberFormat="1" applyFont="1" applyFill="1" applyBorder="1" applyAlignment="1" applyProtection="1">
      <alignment horizontal="center" vertical="center" wrapText="1"/>
      <protection locked="0"/>
    </xf>
    <xf numFmtId="171" fontId="2" fillId="0" borderId="61" xfId="73" applyNumberFormat="1" applyFont="1" applyFill="1" applyBorder="1" applyAlignment="1">
      <alignment horizontal="left" vertical="top" wrapText="1"/>
    </xf>
    <xf numFmtId="171" fontId="2" fillId="0" borderId="34" xfId="73" applyNumberFormat="1" applyFont="1" applyFill="1" applyBorder="1" applyAlignment="1">
      <alignment horizontal="left" vertical="top" wrapText="1"/>
    </xf>
    <xf numFmtId="0" fontId="3" fillId="0" borderId="27" xfId="0" applyFont="1" applyFill="1" applyBorder="1" applyAlignment="1">
      <alignment horizontal="center" vertical="center"/>
    </xf>
    <xf numFmtId="0" fontId="14" fillId="0" borderId="11" xfId="0" applyFont="1" applyBorder="1" applyAlignment="1">
      <alignment horizontal="left" vertical="center"/>
    </xf>
    <xf numFmtId="0" fontId="14" fillId="0" borderId="10" xfId="0" applyFont="1" applyBorder="1" applyAlignment="1">
      <alignment horizontal="left" vertical="center"/>
    </xf>
    <xf numFmtId="0" fontId="14" fillId="0" borderId="12" xfId="0" applyFont="1" applyBorder="1" applyAlignment="1">
      <alignment horizontal="left" vertical="center"/>
    </xf>
    <xf numFmtId="49" fontId="9" fillId="0" borderId="10" xfId="0" applyNumberFormat="1" applyFont="1" applyBorder="1" applyAlignment="1">
      <alignment horizontal="center" vertical="center" wrapText="1"/>
    </xf>
    <xf numFmtId="0" fontId="2" fillId="0" borderId="10" xfId="0" applyFont="1" applyBorder="1" applyAlignment="1" applyProtection="1">
      <alignment horizontal="left" vertical="center" wrapText="1"/>
      <protection locked="0"/>
    </xf>
    <xf numFmtId="0" fontId="3" fillId="0" borderId="35" xfId="0" applyFont="1" applyBorder="1" applyAlignment="1">
      <alignment horizontal="left" vertical="center"/>
    </xf>
    <xf numFmtId="0" fontId="3" fillId="0" borderId="13" xfId="0" applyFont="1" applyBorder="1" applyAlignment="1">
      <alignment horizontal="left" vertical="center"/>
    </xf>
    <xf numFmtId="0" fontId="14" fillId="0" borderId="0" xfId="0" applyFont="1" applyBorder="1" applyAlignment="1">
      <alignment horizontal="center" vertical="center"/>
    </xf>
    <xf numFmtId="0" fontId="14" fillId="0" borderId="57" xfId="0" applyFont="1" applyBorder="1" applyAlignment="1">
      <alignment horizontal="left" vertical="center" wrapText="1"/>
    </xf>
    <xf numFmtId="0" fontId="14" fillId="0" borderId="58" xfId="0" applyFont="1" applyBorder="1" applyAlignment="1">
      <alignment horizontal="left" vertical="center" wrapText="1"/>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3" fillId="0" borderId="30"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center"/>
    </xf>
    <xf numFmtId="0" fontId="14" fillId="0" borderId="57" xfId="0" applyFont="1" applyBorder="1" applyAlignment="1">
      <alignment horizontal="left" wrapText="1"/>
    </xf>
    <xf numFmtId="0" fontId="14" fillId="0" borderId="58" xfId="0" applyFont="1" applyBorder="1" applyAlignment="1">
      <alignment horizontal="left" wrapText="1"/>
    </xf>
    <xf numFmtId="0" fontId="14" fillId="0" borderId="11" xfId="0" applyFont="1" applyBorder="1" applyAlignment="1">
      <alignment horizontal="left"/>
    </xf>
    <xf numFmtId="0" fontId="14" fillId="0" borderId="10" xfId="0" applyFont="1" applyBorder="1" applyAlignment="1">
      <alignment horizontal="left"/>
    </xf>
    <xf numFmtId="0" fontId="14" fillId="0" borderId="12" xfId="0" applyFont="1" applyBorder="1" applyAlignment="1">
      <alignment horizontal="left"/>
    </xf>
    <xf numFmtId="0" fontId="2" fillId="0" borderId="10" xfId="0" applyFont="1" applyBorder="1" applyAlignment="1" applyProtection="1">
      <alignment horizontal="center" vertical="center" wrapText="1"/>
      <protection locked="0"/>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15" fillId="0" borderId="0" xfId="56" applyNumberFormat="1" applyFont="1" applyBorder="1" applyAlignment="1">
      <alignment horizontal="center"/>
      <protection/>
    </xf>
    <xf numFmtId="49" fontId="17" fillId="0" borderId="27" xfId="56" applyNumberFormat="1" applyFont="1" applyBorder="1" applyAlignment="1">
      <alignment horizontal="left"/>
      <protection/>
    </xf>
    <xf numFmtId="0" fontId="17" fillId="45" borderId="27" xfId="56" applyNumberFormat="1" applyFont="1" applyFill="1" applyBorder="1" applyAlignment="1">
      <alignment horizontal="left"/>
      <protection/>
    </xf>
    <xf numFmtId="0" fontId="17" fillId="0" borderId="0" xfId="56" applyNumberFormat="1" applyFont="1" applyBorder="1" applyAlignment="1">
      <alignment horizontal="center"/>
      <protection/>
    </xf>
    <xf numFmtId="0" fontId="16" fillId="0" borderId="10" xfId="56" applyNumberFormat="1" applyFont="1" applyBorder="1" applyAlignment="1">
      <alignment horizontal="center" vertical="center" wrapText="1"/>
      <protection/>
    </xf>
    <xf numFmtId="0" fontId="16" fillId="0" borderId="24" xfId="56" applyNumberFormat="1" applyFont="1" applyBorder="1" applyAlignment="1">
      <alignment horizontal="center" vertical="center" wrapText="1"/>
      <protection/>
    </xf>
    <xf numFmtId="0" fontId="16" fillId="0" borderId="21" xfId="56" applyNumberFormat="1" applyFont="1" applyBorder="1" applyAlignment="1">
      <alignment horizontal="center" vertical="center" wrapText="1"/>
      <protection/>
    </xf>
    <xf numFmtId="0" fontId="16" fillId="0" borderId="25" xfId="56" applyNumberFormat="1" applyFont="1" applyBorder="1" applyAlignment="1">
      <alignment horizontal="center" vertical="center" wrapText="1"/>
      <protection/>
    </xf>
    <xf numFmtId="0" fontId="16" fillId="0" borderId="10" xfId="56" applyNumberFormat="1" applyFont="1" applyBorder="1" applyAlignment="1">
      <alignment horizontal="center" vertical="center"/>
      <protection/>
    </xf>
    <xf numFmtId="0" fontId="16" fillId="0" borderId="24" xfId="56" applyNumberFormat="1" applyFont="1" applyBorder="1" applyAlignment="1">
      <alignment horizontal="center" vertical="center"/>
      <protection/>
    </xf>
    <xf numFmtId="0" fontId="16" fillId="0" borderId="21" xfId="56" applyNumberFormat="1" applyFont="1" applyBorder="1" applyAlignment="1">
      <alignment horizontal="center" vertical="center"/>
      <protection/>
    </xf>
    <xf numFmtId="0" fontId="16" fillId="0" borderId="25" xfId="56" applyNumberFormat="1" applyFont="1" applyBorder="1" applyAlignment="1">
      <alignment horizontal="center" vertical="center"/>
      <protection/>
    </xf>
    <xf numFmtId="49" fontId="16" fillId="0" borderId="10" xfId="56" applyNumberFormat="1" applyFont="1" applyBorder="1" applyAlignment="1">
      <alignment horizontal="center" vertical="center"/>
      <protection/>
    </xf>
    <xf numFmtId="0" fontId="16" fillId="0" borderId="10" xfId="56" applyNumberFormat="1" applyFont="1" applyBorder="1" applyAlignment="1">
      <alignment horizontal="left" vertical="center" wrapText="1"/>
      <protection/>
    </xf>
    <xf numFmtId="0" fontId="16" fillId="0" borderId="21" xfId="56" applyNumberFormat="1" applyFont="1" applyBorder="1" applyAlignment="1">
      <alignment horizontal="left" vertical="center"/>
      <protection/>
    </xf>
    <xf numFmtId="0" fontId="16" fillId="0" borderId="25" xfId="56" applyNumberFormat="1" applyFont="1" applyBorder="1" applyAlignment="1">
      <alignment horizontal="left" vertical="center"/>
      <protection/>
    </xf>
    <xf numFmtId="0" fontId="16" fillId="35" borderId="10" xfId="56" applyNumberFormat="1" applyFont="1" applyFill="1" applyBorder="1" applyAlignment="1">
      <alignment horizontal="center" vertical="center"/>
      <protection/>
    </xf>
    <xf numFmtId="0" fontId="16" fillId="0" borderId="24" xfId="56" applyNumberFormat="1" applyFont="1" applyBorder="1" applyAlignment="1">
      <alignment horizontal="right" vertical="center"/>
      <protection/>
    </xf>
    <xf numFmtId="0" fontId="16" fillId="0" borderId="21" xfId="56" applyNumberFormat="1" applyFont="1" applyBorder="1" applyAlignment="1">
      <alignment horizontal="right" vertical="center"/>
      <protection/>
    </xf>
    <xf numFmtId="0" fontId="16" fillId="0" borderId="24" xfId="56" applyNumberFormat="1" applyFont="1" applyBorder="1" applyAlignment="1">
      <alignment horizontal="left" vertical="center" wrapText="1"/>
      <protection/>
    </xf>
    <xf numFmtId="0" fontId="16" fillId="0" borderId="21" xfId="56" applyNumberFormat="1" applyFont="1" applyBorder="1" applyAlignment="1">
      <alignment horizontal="left" vertical="center" wrapText="1"/>
      <protection/>
    </xf>
    <xf numFmtId="0" fontId="16" fillId="0" borderId="25" xfId="56" applyNumberFormat="1" applyFont="1" applyBorder="1" applyAlignment="1">
      <alignment horizontal="left" vertical="center" wrapText="1"/>
      <protection/>
    </xf>
    <xf numFmtId="218" fontId="16" fillId="0" borderId="10" xfId="56" applyNumberFormat="1" applyFont="1" applyBorder="1" applyAlignment="1">
      <alignment horizontal="center" vertical="center"/>
      <protection/>
    </xf>
    <xf numFmtId="1" fontId="16" fillId="0" borderId="10" xfId="56" applyNumberFormat="1" applyFont="1" applyBorder="1" applyAlignment="1">
      <alignment horizontal="center" vertical="center"/>
      <protection/>
    </xf>
    <xf numFmtId="218" fontId="16" fillId="35" borderId="10" xfId="56" applyNumberFormat="1" applyFont="1" applyFill="1" applyBorder="1" applyAlignment="1">
      <alignment horizontal="center" vertical="center"/>
      <protection/>
    </xf>
    <xf numFmtId="0" fontId="3" fillId="0" borderId="24" xfId="0" applyFont="1" applyFill="1" applyBorder="1" applyAlignment="1">
      <alignment horizontal="left" vertical="center"/>
    </xf>
    <xf numFmtId="0" fontId="2" fillId="0" borderId="0" xfId="0" applyFont="1" applyBorder="1" applyAlignment="1" applyProtection="1">
      <alignment horizontal="left" wrapText="1" shrinkToFit="1"/>
      <protection/>
    </xf>
    <xf numFmtId="0" fontId="2" fillId="0" borderId="0" xfId="0" applyFont="1" applyBorder="1" applyAlignment="1" applyProtection="1">
      <alignment horizontal="left" vertical="top" wrapText="1" shrinkToFit="1"/>
      <protection locked="0"/>
    </xf>
    <xf numFmtId="0" fontId="16" fillId="0" borderId="57" xfId="58" applyFont="1" applyFill="1" applyBorder="1" applyAlignment="1">
      <alignment horizontal="center" vertical="center" wrapText="1"/>
      <protection/>
    </xf>
    <xf numFmtId="0" fontId="16" fillId="0" borderId="26" xfId="58" applyFont="1" applyFill="1" applyBorder="1" applyAlignment="1">
      <alignment horizontal="center" vertical="center" wrapText="1"/>
      <protection/>
    </xf>
    <xf numFmtId="0" fontId="16" fillId="0" borderId="11" xfId="58" applyFont="1" applyFill="1" applyBorder="1" applyAlignment="1">
      <alignment horizontal="center" vertical="center" wrapText="1"/>
      <protection/>
    </xf>
    <xf numFmtId="0" fontId="16" fillId="0" borderId="77" xfId="58" applyFont="1" applyFill="1" applyBorder="1" applyAlignment="1">
      <alignment horizontal="center" vertical="center" wrapText="1"/>
      <protection/>
    </xf>
    <xf numFmtId="0" fontId="16" fillId="0" borderId="75" xfId="58" applyFont="1" applyFill="1" applyBorder="1" applyAlignment="1">
      <alignment horizontal="center" vertical="center" wrapText="1"/>
      <protection/>
    </xf>
    <xf numFmtId="0" fontId="16" fillId="0" borderId="31" xfId="58" applyFont="1" applyFill="1" applyBorder="1" applyAlignment="1">
      <alignment horizontal="center" vertical="center" wrapText="1"/>
      <protection/>
    </xf>
    <xf numFmtId="0" fontId="16" fillId="0" borderId="58" xfId="58" applyFont="1" applyFill="1" applyBorder="1" applyAlignment="1">
      <alignment horizontal="center" vertical="center" textRotation="90" wrapText="1"/>
      <protection/>
    </xf>
    <xf numFmtId="0" fontId="16" fillId="0" borderId="10" xfId="58" applyFont="1" applyFill="1" applyBorder="1" applyAlignment="1">
      <alignment horizontal="center" vertical="center" textRotation="90" wrapText="1"/>
      <protection/>
    </xf>
    <xf numFmtId="0" fontId="3" fillId="0" borderId="62" xfId="58" applyFont="1" applyFill="1" applyBorder="1" applyAlignment="1">
      <alignment horizontal="center" vertical="center" wrapText="1"/>
      <protection/>
    </xf>
    <xf numFmtId="0" fontId="3" fillId="0" borderId="58" xfId="58" applyFont="1" applyFill="1" applyBorder="1" applyAlignment="1">
      <alignment horizontal="center" vertical="center" wrapText="1"/>
      <protection/>
    </xf>
    <xf numFmtId="0" fontId="3" fillId="0" borderId="78" xfId="58" applyFont="1" applyFill="1" applyBorder="1" applyAlignment="1">
      <alignment horizontal="center" vertical="center" wrapText="1"/>
      <protection/>
    </xf>
    <xf numFmtId="0" fontId="3" fillId="0" borderId="63" xfId="58" applyFont="1" applyFill="1" applyBorder="1" applyAlignment="1">
      <alignment horizontal="center" vertical="center" wrapText="1"/>
      <protection/>
    </xf>
    <xf numFmtId="0" fontId="17" fillId="0" borderId="15" xfId="58" applyFont="1" applyFill="1" applyBorder="1" applyAlignment="1">
      <alignment horizontal="center" vertical="center" wrapText="1"/>
      <protection/>
    </xf>
    <xf numFmtId="0" fontId="17" fillId="0" borderId="12" xfId="58" applyFont="1" applyFill="1" applyBorder="1" applyAlignment="1">
      <alignment horizontal="center" vertical="center" wrapText="1"/>
      <protection/>
    </xf>
    <xf numFmtId="0" fontId="17" fillId="0" borderId="19" xfId="58" applyFont="1" applyFill="1" applyBorder="1" applyAlignment="1">
      <alignment horizontal="center" vertical="center" wrapText="1"/>
      <protection/>
    </xf>
    <xf numFmtId="0" fontId="17" fillId="0" borderId="79" xfId="58" applyFont="1" applyFill="1" applyBorder="1" applyAlignment="1">
      <alignment horizontal="center" vertical="center" wrapText="1"/>
      <protection/>
    </xf>
    <xf numFmtId="0" fontId="17" fillId="0" borderId="36" xfId="58" applyFont="1" applyFill="1" applyBorder="1" applyAlignment="1">
      <alignment horizontal="center" vertical="center" wrapText="1"/>
      <protection/>
    </xf>
    <xf numFmtId="0" fontId="16" fillId="0" borderId="20" xfId="58" applyFont="1" applyFill="1" applyBorder="1" applyAlignment="1">
      <alignment horizontal="center" vertical="center" wrapText="1"/>
      <protection/>
    </xf>
    <xf numFmtId="0" fontId="16" fillId="0" borderId="21" xfId="58" applyFont="1" applyFill="1" applyBorder="1" applyAlignment="1">
      <alignment horizontal="center" vertical="center" wrapText="1"/>
      <protection/>
    </xf>
    <xf numFmtId="0" fontId="17" fillId="0" borderId="19" xfId="58" applyFont="1" applyFill="1" applyBorder="1" applyAlignment="1">
      <alignment horizontal="center" vertical="center" textRotation="90" wrapText="1"/>
      <protection/>
    </xf>
    <xf numFmtId="0" fontId="17" fillId="0" borderId="79" xfId="58" applyFont="1" applyFill="1" applyBorder="1" applyAlignment="1">
      <alignment horizontal="center" vertical="center" textRotation="90" wrapText="1"/>
      <protection/>
    </xf>
    <xf numFmtId="0" fontId="17" fillId="0" borderId="36" xfId="58" applyFont="1" applyFill="1" applyBorder="1" applyAlignment="1">
      <alignment horizontal="center" vertical="center" textRotation="90" wrapText="1"/>
      <protection/>
    </xf>
    <xf numFmtId="0" fontId="16" fillId="0" borderId="54" xfId="58" applyFont="1" applyFill="1" applyBorder="1" applyAlignment="1">
      <alignment horizontal="center" vertical="center" textRotation="90" wrapText="1"/>
      <protection/>
    </xf>
    <xf numFmtId="0" fontId="16" fillId="0" borderId="34" xfId="58" applyFont="1" applyFill="1" applyBorder="1" applyAlignment="1">
      <alignment horizontal="center" vertical="center" textRotation="90" wrapText="1"/>
      <protection/>
    </xf>
    <xf numFmtId="0" fontId="16" fillId="0" borderId="32" xfId="58" applyFont="1" applyFill="1" applyBorder="1" applyAlignment="1">
      <alignment horizontal="center" vertical="center" textRotation="90" wrapText="1"/>
      <protection/>
    </xf>
    <xf numFmtId="0" fontId="16" fillId="0" borderId="29" xfId="58" applyFont="1" applyFill="1" applyBorder="1" applyAlignment="1">
      <alignment horizontal="center" vertical="center" textRotation="90" wrapText="1"/>
      <protection/>
    </xf>
    <xf numFmtId="0" fontId="17" fillId="0" borderId="63" xfId="58" applyFont="1" applyFill="1" applyBorder="1" applyAlignment="1">
      <alignment horizontal="center" vertical="center" wrapText="1"/>
      <protection/>
    </xf>
    <xf numFmtId="0" fontId="17" fillId="0" borderId="24" xfId="58" applyFont="1" applyFill="1" applyBorder="1" applyAlignment="1">
      <alignment horizontal="center" vertical="center" wrapText="1"/>
      <protection/>
    </xf>
    <xf numFmtId="0" fontId="16" fillId="0" borderId="18" xfId="58" applyFont="1" applyFill="1" applyBorder="1" applyAlignment="1">
      <alignment horizontal="center" vertical="center" wrapText="1"/>
      <protection/>
    </xf>
    <xf numFmtId="0" fontId="16" fillId="0" borderId="19" xfId="58" applyFont="1" applyFill="1" applyBorder="1" applyAlignment="1">
      <alignment horizontal="center" vertical="center" wrapText="1"/>
      <protection/>
    </xf>
    <xf numFmtId="0" fontId="16" fillId="0" borderId="79" xfId="58" applyFont="1" applyFill="1" applyBorder="1" applyAlignment="1">
      <alignment horizontal="center" vertical="center" wrapText="1"/>
      <protection/>
    </xf>
    <xf numFmtId="0" fontId="16" fillId="0" borderId="36" xfId="58" applyFont="1" applyFill="1" applyBorder="1" applyAlignment="1">
      <alignment horizontal="center" vertical="center" wrapText="1"/>
      <protection/>
    </xf>
    <xf numFmtId="0" fontId="17" fillId="0" borderId="80" xfId="58" applyFont="1" applyFill="1" applyBorder="1" applyAlignment="1">
      <alignment horizontal="center" vertical="center" wrapText="1"/>
      <protection/>
    </xf>
    <xf numFmtId="0" fontId="17" fillId="0" borderId="81" xfId="58" applyFont="1" applyFill="1" applyBorder="1" applyAlignment="1">
      <alignment horizontal="center" vertical="center" wrapText="1"/>
      <protection/>
    </xf>
    <xf numFmtId="0" fontId="17" fillId="0" borderId="82" xfId="58" applyFont="1" applyFill="1" applyBorder="1" applyAlignment="1">
      <alignment horizontal="center" vertical="center" wrapText="1"/>
      <protection/>
    </xf>
    <xf numFmtId="0" fontId="17" fillId="0" borderId="51" xfId="58" applyFont="1" applyFill="1" applyBorder="1" applyAlignment="1">
      <alignment horizontal="center" vertical="center" wrapText="1"/>
      <protection/>
    </xf>
    <xf numFmtId="0" fontId="17" fillId="0" borderId="52" xfId="58" applyFont="1" applyFill="1" applyBorder="1" applyAlignment="1">
      <alignment horizontal="center" vertical="center" wrapText="1"/>
      <protection/>
    </xf>
    <xf numFmtId="0" fontId="17" fillId="0" borderId="53" xfId="58" applyFont="1" applyFill="1" applyBorder="1" applyAlignment="1">
      <alignment horizontal="center" vertical="center" wrapText="1"/>
      <protection/>
    </xf>
    <xf numFmtId="0" fontId="17" fillId="0" borderId="34" xfId="58" applyFont="1" applyFill="1" applyBorder="1" applyAlignment="1">
      <alignment horizontal="center" vertical="center" wrapText="1"/>
      <protection/>
    </xf>
    <xf numFmtId="0" fontId="17" fillId="0" borderId="69" xfId="58" applyFont="1" applyFill="1" applyBorder="1" applyAlignment="1">
      <alignment horizontal="center" vertical="center" wrapText="1"/>
      <protection/>
    </xf>
    <xf numFmtId="0" fontId="17" fillId="0" borderId="29" xfId="58" applyFont="1" applyFill="1" applyBorder="1" applyAlignment="1">
      <alignment horizontal="center" vertical="center" wrapText="1"/>
      <protection/>
    </xf>
    <xf numFmtId="0" fontId="16" fillId="0" borderId="18" xfId="58" applyFont="1" applyFill="1" applyBorder="1" applyAlignment="1">
      <alignment horizontal="center" vertical="center" textRotation="90" wrapText="1"/>
      <protection/>
    </xf>
    <xf numFmtId="0" fontId="16" fillId="0" borderId="75" xfId="58" applyFont="1" applyFill="1" applyBorder="1" applyAlignment="1">
      <alignment horizontal="center" vertical="center" textRotation="90" wrapText="1"/>
      <protection/>
    </xf>
    <xf numFmtId="0" fontId="16" fillId="0" borderId="31" xfId="58" applyFont="1" applyFill="1" applyBorder="1" applyAlignment="1">
      <alignment horizontal="center" vertical="center" textRotation="90" wrapText="1"/>
      <protection/>
    </xf>
    <xf numFmtId="0" fontId="17" fillId="0" borderId="61" xfId="58" applyFont="1" applyFill="1" applyBorder="1" applyAlignment="1">
      <alignment horizontal="center" vertical="center" wrapText="1"/>
      <protection/>
    </xf>
    <xf numFmtId="0" fontId="17" fillId="0" borderId="70" xfId="58" applyFont="1" applyFill="1" applyBorder="1" applyAlignment="1">
      <alignment horizontal="center" vertical="center" wrapText="1"/>
      <protection/>
    </xf>
    <xf numFmtId="0" fontId="17" fillId="0" borderId="28" xfId="58" applyFont="1" applyFill="1" applyBorder="1" applyAlignment="1">
      <alignment horizontal="center" vertical="center" wrapText="1"/>
      <protection/>
    </xf>
    <xf numFmtId="0" fontId="16" fillId="0" borderId="25" xfId="58" applyFont="1" applyFill="1" applyBorder="1" applyAlignment="1">
      <alignment horizontal="center" vertical="center" wrapText="1"/>
      <protection/>
    </xf>
    <xf numFmtId="0" fontId="16" fillId="0" borderId="20" xfId="58" applyFont="1" applyFill="1" applyBorder="1" applyAlignment="1">
      <alignment horizontal="center" vertical="center" textRotation="90" wrapText="1"/>
      <protection/>
    </xf>
    <xf numFmtId="0" fontId="16" fillId="0" borderId="25" xfId="58" applyFont="1" applyFill="1" applyBorder="1" applyAlignment="1">
      <alignment horizontal="center" vertical="center" textRotation="90" wrapText="1"/>
      <protection/>
    </xf>
    <xf numFmtId="0" fontId="16" fillId="0" borderId="24" xfId="58" applyFont="1" applyFill="1" applyBorder="1" applyAlignment="1">
      <alignment horizontal="center" vertical="center" textRotation="90" wrapText="1"/>
      <protection/>
    </xf>
    <xf numFmtId="0" fontId="16" fillId="0" borderId="0" xfId="58" applyFont="1" applyFill="1" applyAlignment="1">
      <alignment horizontal="left" vertical="center" wrapText="1"/>
      <protection/>
    </xf>
    <xf numFmtId="4" fontId="17" fillId="0" borderId="0" xfId="58" applyNumberFormat="1" applyFont="1" applyFill="1" applyBorder="1" applyAlignment="1" applyProtection="1">
      <alignment horizontal="center" wrapText="1"/>
      <protection/>
    </xf>
    <xf numFmtId="0" fontId="20" fillId="35" borderId="32" xfId="58" applyFont="1" applyFill="1" applyBorder="1" applyAlignment="1">
      <alignment horizontal="left" vertical="center" wrapText="1"/>
      <protection/>
    </xf>
    <xf numFmtId="0" fontId="20" fillId="35" borderId="27" xfId="58" applyFont="1" applyFill="1" applyBorder="1" applyAlignment="1">
      <alignment horizontal="left" vertical="center" wrapText="1"/>
      <protection/>
    </xf>
    <xf numFmtId="0" fontId="20" fillId="35" borderId="20" xfId="58" applyFont="1" applyFill="1" applyBorder="1" applyAlignment="1">
      <alignment horizontal="center" vertical="center" wrapText="1"/>
      <protection/>
    </xf>
    <xf numFmtId="0" fontId="20" fillId="35" borderId="21" xfId="58" applyFont="1" applyFill="1" applyBorder="1" applyAlignment="1">
      <alignment horizontal="center" vertical="center" wrapText="1"/>
      <protection/>
    </xf>
    <xf numFmtId="0" fontId="20" fillId="35" borderId="25" xfId="58" applyFont="1" applyFill="1" applyBorder="1" applyAlignment="1">
      <alignment horizontal="center" vertical="center" wrapText="1"/>
      <protection/>
    </xf>
    <xf numFmtId="0" fontId="20" fillId="35" borderId="20" xfId="58" applyFont="1" applyFill="1" applyBorder="1" applyAlignment="1">
      <alignment horizontal="left" vertical="center" wrapText="1"/>
      <protection/>
    </xf>
    <xf numFmtId="0" fontId="20" fillId="35" borderId="21" xfId="58" applyFont="1" applyFill="1" applyBorder="1" applyAlignment="1">
      <alignment horizontal="left" vertical="center" wrapText="1"/>
      <protection/>
    </xf>
    <xf numFmtId="0" fontId="20" fillId="35" borderId="25" xfId="58" applyFont="1" applyFill="1" applyBorder="1" applyAlignment="1">
      <alignment horizontal="left" vertical="center" wrapText="1"/>
      <protection/>
    </xf>
    <xf numFmtId="0" fontId="17" fillId="35" borderId="47" xfId="58" applyFont="1" applyFill="1" applyBorder="1" applyAlignment="1">
      <alignment horizontal="left" wrapText="1"/>
      <protection/>
    </xf>
    <xf numFmtId="0" fontId="17" fillId="35" borderId="48" xfId="58" applyFont="1" applyFill="1" applyBorder="1" applyAlignment="1">
      <alignment horizontal="left" wrapText="1"/>
      <protection/>
    </xf>
    <xf numFmtId="0" fontId="17" fillId="35" borderId="56" xfId="58" applyFont="1" applyFill="1" applyBorder="1" applyAlignment="1">
      <alignment horizontal="left" wrapText="1"/>
      <protection/>
    </xf>
    <xf numFmtId="0" fontId="17" fillId="0" borderId="0" xfId="58" applyFont="1" applyFill="1" applyBorder="1" applyAlignment="1">
      <alignment horizontal="left" wrapText="1"/>
      <protection/>
    </xf>
    <xf numFmtId="4" fontId="91" fillId="0" borderId="0" xfId="58" applyNumberFormat="1" applyFont="1" applyFill="1" applyBorder="1" applyAlignment="1" applyProtection="1">
      <alignment horizontal="center" wrapText="1"/>
      <protection/>
    </xf>
    <xf numFmtId="0" fontId="13" fillId="0" borderId="0" xfId="58" applyFont="1" applyFill="1" applyAlignment="1">
      <alignment horizontal="center" vertical="center" wrapText="1"/>
      <protection/>
    </xf>
    <xf numFmtId="4" fontId="16" fillId="0" borderId="0" xfId="58" applyNumberFormat="1" applyFont="1" applyFill="1" applyBorder="1" applyAlignment="1" applyProtection="1">
      <alignment horizontal="center" wrapText="1"/>
      <protection/>
    </xf>
    <xf numFmtId="0" fontId="13" fillId="0" borderId="0" xfId="58" applyFont="1" applyFill="1" applyAlignment="1">
      <alignment horizontal="left" vertical="center" wrapText="1"/>
      <protection/>
    </xf>
    <xf numFmtId="4" fontId="17" fillId="0" borderId="27" xfId="58" applyNumberFormat="1" applyFont="1" applyFill="1" applyBorder="1" applyAlignment="1" applyProtection="1">
      <alignment horizontal="center" wrapText="1"/>
      <protection/>
    </xf>
    <xf numFmtId="4" fontId="17" fillId="36" borderId="27" xfId="58" applyNumberFormat="1" applyFont="1" applyFill="1" applyBorder="1" applyAlignment="1" applyProtection="1">
      <alignment horizontal="center" wrapText="1"/>
      <protection/>
    </xf>
    <xf numFmtId="0" fontId="16" fillId="0" borderId="27" xfId="58" applyFont="1" applyFill="1" applyBorder="1" applyAlignment="1">
      <alignment horizontal="left" vertical="center" wrapText="1"/>
      <protection/>
    </xf>
    <xf numFmtId="0" fontId="16" fillId="0" borderId="18" xfId="58" applyFont="1" applyFill="1" applyBorder="1" applyAlignment="1">
      <alignment horizontal="center" wrapText="1"/>
      <protection/>
    </xf>
    <xf numFmtId="0" fontId="16" fillId="0" borderId="75" xfId="58" applyFont="1" applyFill="1" applyBorder="1" applyAlignment="1">
      <alignment horizontal="center" wrapText="1"/>
      <protection/>
    </xf>
    <xf numFmtId="0" fontId="16" fillId="0" borderId="31" xfId="58" applyFont="1" applyFill="1" applyBorder="1" applyAlignment="1">
      <alignment horizontal="center" wrapText="1"/>
      <protection/>
    </xf>
    <xf numFmtId="180" fontId="16" fillId="0" borderId="0" xfId="58" applyNumberFormat="1" applyFont="1" applyFill="1" applyBorder="1" applyAlignment="1">
      <alignment horizontal="center" wrapText="1"/>
      <protection/>
    </xf>
    <xf numFmtId="0" fontId="16" fillId="0" borderId="0" xfId="58" applyFont="1" applyFill="1" applyBorder="1" applyAlignment="1" applyProtection="1">
      <alignment horizontal="left" wrapText="1"/>
      <protection/>
    </xf>
    <xf numFmtId="4" fontId="16" fillId="0" borderId="0" xfId="58" applyNumberFormat="1" applyFont="1" applyFill="1" applyBorder="1" applyAlignment="1" applyProtection="1">
      <alignment horizontal="left" wrapText="1"/>
      <protection/>
    </xf>
    <xf numFmtId="0" fontId="16" fillId="0" borderId="0" xfId="58" applyFont="1" applyFill="1" applyBorder="1" applyAlignment="1">
      <alignment horizontal="left" vertical="center" wrapText="1"/>
      <protection/>
    </xf>
    <xf numFmtId="0" fontId="16" fillId="0" borderId="50" xfId="58" applyFont="1" applyFill="1" applyBorder="1" applyAlignment="1">
      <alignment horizontal="center" wrapText="1"/>
      <protection/>
    </xf>
    <xf numFmtId="4" fontId="85" fillId="0" borderId="50" xfId="58" applyNumberFormat="1" applyFont="1" applyFill="1" applyBorder="1" applyAlignment="1" applyProtection="1">
      <alignment horizontal="center" wrapText="1"/>
      <protection/>
    </xf>
    <xf numFmtId="4" fontId="16" fillId="0" borderId="24" xfId="58" applyNumberFormat="1" applyFont="1" applyFill="1" applyBorder="1" applyAlignment="1" applyProtection="1">
      <alignment horizontal="center" wrapText="1"/>
      <protection/>
    </xf>
    <xf numFmtId="4" fontId="16" fillId="0" borderId="21" xfId="58" applyNumberFormat="1" applyFont="1" applyFill="1" applyBorder="1" applyAlignment="1" applyProtection="1">
      <alignment horizontal="center" wrapText="1"/>
      <protection/>
    </xf>
    <xf numFmtId="4" fontId="16" fillId="0" borderId="25" xfId="58" applyNumberFormat="1" applyFont="1" applyFill="1" applyBorder="1" applyAlignment="1" applyProtection="1">
      <alignment horizontal="center" wrapText="1"/>
      <protection/>
    </xf>
    <xf numFmtId="0" fontId="13" fillId="0" borderId="24" xfId="58" applyFont="1" applyFill="1" applyBorder="1" applyAlignment="1">
      <alignment horizontal="center" vertical="center" wrapText="1"/>
      <protection/>
    </xf>
    <xf numFmtId="0" fontId="13" fillId="0" borderId="21" xfId="58" applyFont="1" applyFill="1" applyBorder="1" applyAlignment="1">
      <alignment horizontal="center" vertical="center" wrapText="1"/>
      <protection/>
    </xf>
    <xf numFmtId="0" fontId="13" fillId="0" borderId="25" xfId="58" applyFont="1" applyFill="1" applyBorder="1" applyAlignment="1">
      <alignment horizontal="center" vertical="center" wrapText="1"/>
      <protection/>
    </xf>
    <xf numFmtId="0" fontId="13" fillId="35" borderId="24" xfId="58" applyFont="1" applyFill="1" applyBorder="1" applyAlignment="1">
      <alignment horizontal="center" vertical="center" wrapText="1"/>
      <protection/>
    </xf>
    <xf numFmtId="0" fontId="13" fillId="35" borderId="21" xfId="58" applyFont="1" applyFill="1" applyBorder="1" applyAlignment="1">
      <alignment horizontal="center" vertical="center" wrapText="1"/>
      <protection/>
    </xf>
    <xf numFmtId="0" fontId="13" fillId="35" borderId="25" xfId="58" applyFont="1" applyFill="1" applyBorder="1" applyAlignment="1">
      <alignment horizontal="center" vertical="center" wrapText="1"/>
      <protection/>
    </xf>
    <xf numFmtId="0" fontId="3" fillId="32" borderId="0" xfId="0" applyFont="1" applyFill="1" applyAlignment="1">
      <alignment horizontal="center"/>
    </xf>
    <xf numFmtId="0" fontId="3" fillId="0" borderId="24" xfId="0" applyFont="1" applyBorder="1" applyAlignment="1">
      <alignment horizontal="left" vertical="center"/>
    </xf>
    <xf numFmtId="0" fontId="3" fillId="0" borderId="25" xfId="0" applyFont="1" applyBorder="1" applyAlignment="1">
      <alignment horizontal="left" vertical="center"/>
    </xf>
  </cellXfs>
  <cellStyles count="63">
    <cellStyle name="Normal" xfId="0"/>
    <cellStyle name="RowLevel_5" xfId="11"/>
    <cellStyle name="_Больница Ванавара." xfId="15"/>
    <cellStyle name="_молодые специалисты"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60% — акцент1" xfId="29"/>
    <cellStyle name="60% — акцент2" xfId="30"/>
    <cellStyle name="60% — акцент3" xfId="31"/>
    <cellStyle name="60% — акцент4" xfId="32"/>
    <cellStyle name="60% — акцент5" xfId="33"/>
    <cellStyle name="60% — акцент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Гиперссылка 2"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Обычный 5" xfId="58"/>
    <cellStyle name="Обычный_Больница Ванавара." xfId="59"/>
    <cellStyle name="Обычный_Книга1" xfId="60"/>
    <cellStyle name="Обычный_Лист1" xfId="61"/>
    <cellStyle name="Обычный_смета 2005 новая" xfId="62"/>
    <cellStyle name="Обычный_Титульный лист" xfId="63"/>
    <cellStyle name="Followed Hyperlink" xfId="64"/>
    <cellStyle name="Плохой" xfId="65"/>
    <cellStyle name="Пояснение" xfId="66"/>
    <cellStyle name="Примечание" xfId="67"/>
    <cellStyle name="Percent" xfId="68"/>
    <cellStyle name="Процентный 2" xfId="69"/>
    <cellStyle name="Процентный 4"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gtyarevayi\AppData\Local\Microsoft\Windows\Temporary%20Internet%20Files\Content.Outlook\VGJFZSUY\&#1082;&#1091;&#1083;&#1100;&#1090;&#1091;&#1088;&#1072;\&#1057;&#1084;&#1077;&#1090;&#1072;%20&#1085;&#1072;%202016%20&#1069;&#1062;&#1041;&#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Лист1"/>
      <sheetName val="фхд"/>
      <sheetName val="фхд1"/>
      <sheetName val="приложение"/>
      <sheetName val="АНАЛИЗ СМЕТЫ"/>
      <sheetName val="штат"/>
      <sheetName val="Анализ штата"/>
      <sheetName val="новая форма штатного"/>
      <sheetName val="нсот новый"/>
      <sheetName val="нсот техперсонал"/>
      <sheetName val="210"/>
      <sheetName val="221"/>
      <sheetName val="222"/>
      <sheetName val="223"/>
      <sheetName val="225"/>
      <sheetName val="226"/>
      <sheetName val="290"/>
      <sheetName val="2902"/>
      <sheetName val="310"/>
      <sheetName val="БС"/>
      <sheetName val="340"/>
      <sheetName val="340 изм."/>
      <sheetName val="Лист2"/>
      <sheetName val="Лист3"/>
      <sheetName val="Лист4"/>
      <sheetName val="Лист5"/>
      <sheetName val="Лист6"/>
      <sheetName val="Лист7"/>
      <sheetName val="Лист8"/>
      <sheetName val="210."/>
      <sheetName val="221."/>
      <sheetName val="222."/>
      <sheetName val="223."/>
      <sheetName val="225."/>
      <sheetName val="226."/>
      <sheetName val="310."/>
      <sheetName val="АНАЛИЗ ПФХД"/>
      <sheetName val="ТАРИФИКАЦИЯ"/>
      <sheetName val="ТЕХПЕРСОНАЛ"/>
      <sheetName val="210+"/>
      <sheetName val="221+"/>
      <sheetName val="222+"/>
      <sheetName val="225+"/>
      <sheetName val="226+"/>
      <sheetName val="290+"/>
      <sheetName val="310+"/>
      <sheetName val="340+"/>
    </sheetNames>
    <sheetDataSet>
      <sheetData sheetId="8">
        <row r="27">
          <cell r="G27">
            <v>1</v>
          </cell>
        </row>
        <row r="29">
          <cell r="G29">
            <v>1</v>
          </cell>
        </row>
        <row r="37">
          <cell r="G3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53"/>
  <sheetViews>
    <sheetView view="pageBreakPreview" zoomScale="60" zoomScaleNormal="80" zoomScalePageLayoutView="0" workbookViewId="0" topLeftCell="A1">
      <selection activeCell="CZ29" sqref="CZ29"/>
    </sheetView>
  </sheetViews>
  <sheetFormatPr defaultColWidth="1.421875" defaultRowHeight="12.75"/>
  <cols>
    <col min="1" max="62" width="1.421875" style="695" customWidth="1"/>
    <col min="63" max="63" width="10.140625" style="695" customWidth="1"/>
    <col min="64" max="64" width="1.421875" style="695" hidden="1" customWidth="1"/>
    <col min="65" max="65" width="2.00390625" style="695" customWidth="1"/>
    <col min="66" max="217" width="1.421875" style="695" customWidth="1"/>
    <col min="218" max="16384" width="1.421875" style="695" customWidth="1"/>
  </cols>
  <sheetData>
    <row r="1" s="691" customFormat="1" ht="11.25">
      <c r="BL1" s="692"/>
    </row>
    <row r="2" s="691" customFormat="1" ht="11.25">
      <c r="BL2" s="692"/>
    </row>
    <row r="4" spans="1:64" s="694" customFormat="1" ht="15.75">
      <c r="A4" s="756" t="s">
        <v>1072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693"/>
      <c r="BD4" s="693"/>
      <c r="BE4" s="693"/>
      <c r="BF4" s="693"/>
      <c r="BG4" s="693"/>
      <c r="BH4" s="693"/>
      <c r="BI4" s="693"/>
      <c r="BJ4" s="693"/>
      <c r="BK4" s="693"/>
      <c r="BL4" s="693"/>
    </row>
    <row r="5" spans="1:64" s="694" customFormat="1" ht="3" customHeight="1">
      <c r="A5" s="757" t="s">
        <v>1073</v>
      </c>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757"/>
      <c r="AY5" s="757"/>
      <c r="AZ5" s="757"/>
      <c r="BA5" s="757"/>
      <c r="BB5" s="757"/>
      <c r="BC5" s="693"/>
      <c r="BD5" s="693"/>
      <c r="BE5" s="693"/>
      <c r="BF5" s="693"/>
      <c r="BG5" s="693"/>
      <c r="BH5" s="693"/>
      <c r="BI5" s="693"/>
      <c r="BJ5" s="693"/>
      <c r="BK5" s="693"/>
      <c r="BL5" s="693"/>
    </row>
    <row r="6" spans="1:64" ht="12.75" customHeight="1" thickBot="1">
      <c r="A6" s="757"/>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757"/>
      <c r="AY6" s="757"/>
      <c r="AZ6" s="757"/>
      <c r="BA6" s="757"/>
      <c r="BB6" s="757"/>
      <c r="BC6" s="758"/>
      <c r="BD6" s="759"/>
      <c r="BE6" s="759"/>
      <c r="BF6" s="759"/>
      <c r="BG6" s="759"/>
      <c r="BH6" s="759"/>
      <c r="BI6" s="759"/>
      <c r="BJ6" s="759"/>
      <c r="BK6" s="759"/>
      <c r="BL6" s="760"/>
    </row>
    <row r="7" spans="53:64" ht="12.75">
      <c r="BA7" s="696"/>
      <c r="BC7" s="761"/>
      <c r="BD7" s="762"/>
      <c r="BE7" s="762"/>
      <c r="BF7" s="762"/>
      <c r="BG7" s="762"/>
      <c r="BH7" s="762"/>
      <c r="BI7" s="762"/>
      <c r="BJ7" s="762"/>
      <c r="BK7" s="762"/>
      <c r="BL7" s="763"/>
    </row>
    <row r="8" spans="20:64" ht="12.75">
      <c r="T8" s="696" t="s">
        <v>1074</v>
      </c>
      <c r="U8" s="747" t="s">
        <v>1075</v>
      </c>
      <c r="V8" s="747"/>
      <c r="W8" s="747"/>
      <c r="X8" s="747"/>
      <c r="Y8" s="747"/>
      <c r="Z8" s="747"/>
      <c r="AA8" s="747"/>
      <c r="AB8" s="747"/>
      <c r="AC8" s="747"/>
      <c r="AD8" s="747"/>
      <c r="AE8" s="747"/>
      <c r="AG8" s="697" t="s">
        <v>970</v>
      </c>
      <c r="AH8" s="764" t="s">
        <v>970</v>
      </c>
      <c r="AI8" s="764"/>
      <c r="AJ8" s="764"/>
      <c r="AK8" s="698" t="s">
        <v>1076</v>
      </c>
      <c r="AL8" s="698"/>
      <c r="AO8" s="698"/>
      <c r="AP8" s="698"/>
      <c r="AQ8" s="698"/>
      <c r="BA8" s="696" t="s">
        <v>725</v>
      </c>
      <c r="BC8" s="752" t="s">
        <v>1077</v>
      </c>
      <c r="BD8" s="753"/>
      <c r="BE8" s="753"/>
      <c r="BF8" s="753"/>
      <c r="BG8" s="753"/>
      <c r="BH8" s="753"/>
      <c r="BI8" s="753"/>
      <c r="BJ8" s="753"/>
      <c r="BK8" s="753"/>
      <c r="BL8" s="754"/>
    </row>
    <row r="9" spans="1:64" ht="38.25" customHeight="1">
      <c r="A9" s="698" t="s">
        <v>731</v>
      </c>
      <c r="R9" s="751" t="s">
        <v>968</v>
      </c>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BA9" s="696" t="s">
        <v>1078</v>
      </c>
      <c r="BC9" s="752" t="s">
        <v>1108</v>
      </c>
      <c r="BD9" s="753"/>
      <c r="BE9" s="753"/>
      <c r="BF9" s="753"/>
      <c r="BG9" s="753"/>
      <c r="BH9" s="753"/>
      <c r="BI9" s="753"/>
      <c r="BJ9" s="753"/>
      <c r="BK9" s="753"/>
      <c r="BL9" s="754"/>
    </row>
    <row r="10" spans="1:64" ht="12.75">
      <c r="A10" s="698" t="s">
        <v>1079</v>
      </c>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BA10" s="696"/>
      <c r="BC10" s="752"/>
      <c r="BD10" s="753"/>
      <c r="BE10" s="753"/>
      <c r="BF10" s="753"/>
      <c r="BG10" s="753"/>
      <c r="BH10" s="753"/>
      <c r="BI10" s="753"/>
      <c r="BJ10" s="753"/>
      <c r="BK10" s="753"/>
      <c r="BL10" s="754"/>
    </row>
    <row r="11" spans="1:64" ht="35.25" customHeight="1">
      <c r="A11" s="698" t="s">
        <v>1080</v>
      </c>
      <c r="R11" s="755" t="s">
        <v>967</v>
      </c>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BA11" s="696" t="s">
        <v>1081</v>
      </c>
      <c r="BC11" s="752" t="s">
        <v>1107</v>
      </c>
      <c r="BD11" s="753"/>
      <c r="BE11" s="753"/>
      <c r="BF11" s="753"/>
      <c r="BG11" s="753"/>
      <c r="BH11" s="753"/>
      <c r="BI11" s="753"/>
      <c r="BJ11" s="753"/>
      <c r="BK11" s="753"/>
      <c r="BL11" s="754"/>
    </row>
    <row r="12" spans="1:64" ht="12.75">
      <c r="A12" s="698" t="s">
        <v>1082</v>
      </c>
      <c r="AM12" s="698"/>
      <c r="AN12" s="698"/>
      <c r="AO12" s="698"/>
      <c r="AP12" s="698"/>
      <c r="AQ12" s="698"/>
      <c r="BA12" s="696"/>
      <c r="BC12" s="743" t="s">
        <v>1083</v>
      </c>
      <c r="BD12" s="744"/>
      <c r="BE12" s="744"/>
      <c r="BF12" s="744"/>
      <c r="BG12" s="744"/>
      <c r="BH12" s="744"/>
      <c r="BI12" s="744"/>
      <c r="BJ12" s="744"/>
      <c r="BK12" s="744"/>
      <c r="BL12" s="745"/>
    </row>
    <row r="13" spans="1:64" ht="12.75">
      <c r="A13" s="698" t="s">
        <v>1084</v>
      </c>
      <c r="AM13" s="698"/>
      <c r="AN13" s="698"/>
      <c r="AO13" s="698"/>
      <c r="AP13" s="698"/>
      <c r="AQ13" s="698"/>
      <c r="BA13" s="696" t="s">
        <v>1078</v>
      </c>
      <c r="BC13" s="746"/>
      <c r="BD13" s="747"/>
      <c r="BE13" s="747"/>
      <c r="BF13" s="747"/>
      <c r="BG13" s="747"/>
      <c r="BH13" s="747"/>
      <c r="BI13" s="747"/>
      <c r="BJ13" s="747"/>
      <c r="BK13" s="747"/>
      <c r="BL13" s="748"/>
    </row>
    <row r="14" spans="1:64" ht="12.75">
      <c r="A14" s="698" t="s">
        <v>1085</v>
      </c>
      <c r="H14" s="699"/>
      <c r="I14" s="699"/>
      <c r="J14" s="699"/>
      <c r="K14" s="699"/>
      <c r="L14" s="699"/>
      <c r="M14" s="700"/>
      <c r="N14" s="700"/>
      <c r="O14" s="700"/>
      <c r="P14" s="700"/>
      <c r="Q14" s="700"/>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699"/>
      <c r="AT14" s="699"/>
      <c r="BA14" s="696" t="s">
        <v>1086</v>
      </c>
      <c r="BC14" s="746" t="s">
        <v>1087</v>
      </c>
      <c r="BD14" s="747"/>
      <c r="BE14" s="747"/>
      <c r="BF14" s="747"/>
      <c r="BG14" s="747"/>
      <c r="BH14" s="747"/>
      <c r="BI14" s="747"/>
      <c r="BJ14" s="747"/>
      <c r="BK14" s="747"/>
      <c r="BL14" s="748"/>
    </row>
    <row r="16" spans="1:64" ht="53.25" customHeight="1">
      <c r="A16" s="739" t="s">
        <v>1119</v>
      </c>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39"/>
      <c r="AM16" s="739"/>
      <c r="AN16" s="739"/>
      <c r="AO16" s="739"/>
      <c r="AP16" s="739"/>
      <c r="AQ16" s="739"/>
      <c r="AR16" s="739"/>
      <c r="AS16" s="739"/>
      <c r="AT16" s="739"/>
      <c r="AU16" s="739"/>
      <c r="AV16" s="739"/>
      <c r="AW16" s="739"/>
      <c r="AX16" s="739"/>
      <c r="AY16" s="739"/>
      <c r="AZ16" s="739"/>
      <c r="BA16" s="739"/>
      <c r="BB16" s="739"/>
      <c r="BC16" s="739"/>
      <c r="BD16" s="739"/>
      <c r="BE16" s="739"/>
      <c r="BF16" s="739"/>
      <c r="BG16" s="739"/>
      <c r="BH16" s="739"/>
      <c r="BI16" s="739"/>
      <c r="BJ16" s="739"/>
      <c r="BK16" s="739"/>
      <c r="BL16" s="739"/>
    </row>
    <row r="17" spans="1:64" ht="28.5" customHeight="1">
      <c r="A17" s="739" t="s">
        <v>1109</v>
      </c>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c r="AS17" s="739"/>
      <c r="AT17" s="739"/>
      <c r="AU17" s="739"/>
      <c r="AV17" s="739"/>
      <c r="AW17" s="739"/>
      <c r="AX17" s="739"/>
      <c r="AY17" s="739"/>
      <c r="AZ17" s="739"/>
      <c r="BA17" s="739"/>
      <c r="BB17" s="739"/>
      <c r="BC17" s="739"/>
      <c r="BD17" s="739"/>
      <c r="BE17" s="739"/>
      <c r="BF17" s="739"/>
      <c r="BG17" s="739"/>
      <c r="BH17" s="739"/>
      <c r="BI17" s="739"/>
      <c r="BJ17" s="739"/>
      <c r="BK17" s="739"/>
      <c r="BL17" s="739"/>
    </row>
    <row r="18" spans="1:64" ht="30.75" customHeight="1">
      <c r="A18" s="750" t="s">
        <v>1110</v>
      </c>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row>
    <row r="19" spans="1:64" ht="21.75" customHeight="1">
      <c r="A19" s="739" t="s">
        <v>1088</v>
      </c>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739"/>
      <c r="AN19" s="739"/>
      <c r="AO19" s="739"/>
      <c r="AP19" s="739"/>
      <c r="AQ19" s="739"/>
      <c r="AR19" s="739"/>
      <c r="AS19" s="739"/>
      <c r="AT19" s="739"/>
      <c r="AU19" s="739"/>
      <c r="AV19" s="739"/>
      <c r="AW19" s="739"/>
      <c r="AX19" s="739"/>
      <c r="AY19" s="739"/>
      <c r="AZ19" s="739"/>
      <c r="BA19" s="739"/>
      <c r="BB19" s="739"/>
      <c r="BC19" s="739"/>
      <c r="BD19" s="739"/>
      <c r="BE19" s="739"/>
      <c r="BF19" s="739"/>
      <c r="BG19" s="739"/>
      <c r="BH19" s="739"/>
      <c r="BI19" s="739"/>
      <c r="BJ19" s="739"/>
      <c r="BK19" s="739"/>
      <c r="BL19" s="739"/>
    </row>
    <row r="20" spans="1:64" ht="90" customHeight="1">
      <c r="A20" s="739" t="s">
        <v>1089</v>
      </c>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739"/>
      <c r="AO20" s="739"/>
      <c r="AP20" s="739"/>
      <c r="AQ20" s="739"/>
      <c r="AR20" s="739"/>
      <c r="AS20" s="739"/>
      <c r="AT20" s="739"/>
      <c r="AU20" s="739"/>
      <c r="AV20" s="739"/>
      <c r="AW20" s="739"/>
      <c r="AX20" s="739"/>
      <c r="AY20" s="739"/>
      <c r="AZ20" s="739"/>
      <c r="BA20" s="739"/>
      <c r="BB20" s="739"/>
      <c r="BC20" s="739"/>
      <c r="BD20" s="739"/>
      <c r="BE20" s="739"/>
      <c r="BF20" s="739"/>
      <c r="BG20" s="739"/>
      <c r="BH20" s="739"/>
      <c r="BI20" s="739"/>
      <c r="BJ20" s="739"/>
      <c r="BK20" s="739"/>
      <c r="BL20" s="739"/>
    </row>
    <row r="21" spans="1:64" ht="39.75" customHeight="1">
      <c r="A21" s="739" t="s">
        <v>1090</v>
      </c>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39"/>
      <c r="AM21" s="739"/>
      <c r="AN21" s="739"/>
      <c r="AO21" s="739"/>
      <c r="AP21" s="739"/>
      <c r="AQ21" s="739"/>
      <c r="AR21" s="739"/>
      <c r="AS21" s="739"/>
      <c r="AT21" s="739"/>
      <c r="AU21" s="739"/>
      <c r="AV21" s="739"/>
      <c r="AW21" s="739"/>
      <c r="AX21" s="739"/>
      <c r="AY21" s="739"/>
      <c r="AZ21" s="739"/>
      <c r="BA21" s="739"/>
      <c r="BB21" s="739"/>
      <c r="BC21" s="739"/>
      <c r="BD21" s="739"/>
      <c r="BE21" s="739"/>
      <c r="BF21" s="739"/>
      <c r="BG21" s="739"/>
      <c r="BH21" s="739"/>
      <c r="BI21" s="739"/>
      <c r="BJ21" s="739"/>
      <c r="BK21" s="739"/>
      <c r="BL21" s="739"/>
    </row>
    <row r="22" spans="1:64" ht="35.25" customHeight="1">
      <c r="A22" s="739" t="s">
        <v>1091</v>
      </c>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39"/>
      <c r="AY22" s="739"/>
      <c r="AZ22" s="739"/>
      <c r="BA22" s="739"/>
      <c r="BB22" s="739"/>
      <c r="BC22" s="739"/>
      <c r="BD22" s="739"/>
      <c r="BE22" s="739"/>
      <c r="BF22" s="739"/>
      <c r="BG22" s="739"/>
      <c r="BH22" s="739"/>
      <c r="BI22" s="739"/>
      <c r="BJ22" s="739"/>
      <c r="BK22" s="739"/>
      <c r="BL22" s="739"/>
    </row>
    <row r="23" spans="1:64" ht="49.5" customHeight="1">
      <c r="A23" s="739" t="s">
        <v>1092</v>
      </c>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39"/>
      <c r="BA23" s="739"/>
      <c r="BB23" s="739"/>
      <c r="BC23" s="739"/>
      <c r="BD23" s="739"/>
      <c r="BE23" s="739"/>
      <c r="BF23" s="739"/>
      <c r="BG23" s="739"/>
      <c r="BH23" s="739"/>
      <c r="BI23" s="739"/>
      <c r="BJ23" s="739"/>
      <c r="BK23" s="739"/>
      <c r="BL23" s="739"/>
    </row>
    <row r="24" spans="1:64" ht="222.75" customHeight="1">
      <c r="A24" s="741" t="s">
        <v>1120</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742"/>
      <c r="BA24" s="742"/>
      <c r="BB24" s="742"/>
      <c r="BC24" s="742"/>
      <c r="BD24" s="742"/>
      <c r="BE24" s="742"/>
      <c r="BF24" s="742"/>
      <c r="BG24" s="742"/>
      <c r="BH24" s="742"/>
      <c r="BI24" s="742"/>
      <c r="BJ24" s="742"/>
      <c r="BK24" s="742"/>
      <c r="BL24" s="701"/>
    </row>
    <row r="25" spans="1:64" ht="22.5" customHeight="1">
      <c r="A25" s="740" t="s">
        <v>1111</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740"/>
      <c r="BK25" s="740"/>
      <c r="BL25" s="701"/>
    </row>
    <row r="26" spans="1:64" ht="50.25" customHeight="1">
      <c r="A26" s="734" t="s">
        <v>1114</v>
      </c>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D26" s="734"/>
      <c r="BE26" s="734"/>
      <c r="BF26" s="734"/>
      <c r="BG26" s="734"/>
      <c r="BH26" s="734"/>
      <c r="BI26" s="734"/>
      <c r="BJ26" s="734"/>
      <c r="BK26" s="734"/>
      <c r="BL26" s="734"/>
    </row>
    <row r="27" spans="1:63" ht="25.5" customHeight="1" hidden="1">
      <c r="A27" s="735" t="s">
        <v>1112</v>
      </c>
      <c r="B27" s="735"/>
      <c r="C27" s="735"/>
      <c r="D27" s="735"/>
      <c r="E27" s="735"/>
      <c r="F27" s="735"/>
      <c r="G27" s="735"/>
      <c r="H27" s="735"/>
      <c r="I27" s="735"/>
      <c r="J27" s="735"/>
      <c r="K27" s="735"/>
      <c r="L27" s="735"/>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D27" s="735"/>
      <c r="BE27" s="735"/>
      <c r="BF27" s="735"/>
      <c r="BG27" s="735"/>
      <c r="BH27" s="735"/>
      <c r="BI27" s="735"/>
      <c r="BJ27" s="735"/>
      <c r="BK27" s="735"/>
    </row>
    <row r="28" spans="1:63" ht="19.5" customHeight="1">
      <c r="A28" s="738" t="s">
        <v>1112</v>
      </c>
      <c r="B28" s="738"/>
      <c r="C28" s="738"/>
      <c r="D28" s="738"/>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8"/>
      <c r="AM28" s="738"/>
      <c r="AN28" s="738"/>
      <c r="AO28" s="738"/>
      <c r="AP28" s="738"/>
      <c r="AQ28" s="738"/>
      <c r="AR28" s="738"/>
      <c r="AS28" s="738"/>
      <c r="AT28" s="738"/>
      <c r="AU28" s="738"/>
      <c r="AV28" s="738"/>
      <c r="AW28" s="738"/>
      <c r="AX28" s="738"/>
      <c r="AY28" s="738"/>
      <c r="AZ28" s="738"/>
      <c r="BA28" s="738"/>
      <c r="BB28" s="738"/>
      <c r="BC28" s="738"/>
      <c r="BD28" s="738"/>
      <c r="BE28" s="738"/>
      <c r="BF28" s="738"/>
      <c r="BG28" s="738"/>
      <c r="BH28" s="738"/>
      <c r="BI28" s="738"/>
      <c r="BJ28" s="738"/>
      <c r="BK28" s="738"/>
    </row>
    <row r="29" spans="1:63" ht="268.5" customHeight="1">
      <c r="A29" s="736" t="s">
        <v>1115</v>
      </c>
      <c r="B29" s="736"/>
      <c r="C29" s="736"/>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36"/>
      <c r="AY29" s="736"/>
      <c r="AZ29" s="736"/>
      <c r="BA29" s="736"/>
      <c r="BB29" s="736"/>
      <c r="BC29" s="736"/>
      <c r="BD29" s="736"/>
      <c r="BE29" s="736"/>
      <c r="BF29" s="736"/>
      <c r="BG29" s="736"/>
      <c r="BH29" s="736"/>
      <c r="BI29" s="736"/>
      <c r="BJ29" s="736"/>
      <c r="BK29" s="736"/>
    </row>
    <row r="30" spans="1:63" ht="224.25" customHeight="1">
      <c r="A30" s="737" t="s">
        <v>1113</v>
      </c>
      <c r="B30" s="735"/>
      <c r="C30" s="735"/>
      <c r="D30" s="735"/>
      <c r="E30" s="735"/>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5"/>
      <c r="AY30" s="735"/>
      <c r="AZ30" s="735"/>
      <c r="BA30" s="735"/>
      <c r="BB30" s="735"/>
      <c r="BC30" s="735"/>
      <c r="BD30" s="735"/>
      <c r="BE30" s="735"/>
      <c r="BF30" s="735"/>
      <c r="BG30" s="735"/>
      <c r="BH30" s="735"/>
      <c r="BI30" s="735"/>
      <c r="BJ30" s="735"/>
      <c r="BK30" s="735"/>
    </row>
    <row r="31" spans="1:63" ht="45" customHeight="1">
      <c r="A31" s="737" t="s">
        <v>1116</v>
      </c>
      <c r="B31" s="737"/>
      <c r="C31" s="737"/>
      <c r="D31" s="737"/>
      <c r="E31" s="737"/>
      <c r="F31" s="737"/>
      <c r="G31" s="737"/>
      <c r="H31" s="737"/>
      <c r="I31" s="737"/>
      <c r="J31" s="737"/>
      <c r="K31" s="737"/>
      <c r="L31" s="737"/>
      <c r="M31" s="737"/>
      <c r="N31" s="737"/>
      <c r="O31" s="737"/>
      <c r="P31" s="737"/>
      <c r="Q31" s="737"/>
      <c r="R31" s="737"/>
      <c r="S31" s="737"/>
      <c r="T31" s="737"/>
      <c r="U31" s="737"/>
      <c r="V31" s="737"/>
      <c r="W31" s="737"/>
      <c r="X31" s="737"/>
      <c r="Y31" s="737"/>
      <c r="Z31" s="737"/>
      <c r="AA31" s="737"/>
      <c r="AB31" s="737"/>
      <c r="AC31" s="737"/>
      <c r="AD31" s="737"/>
      <c r="AE31" s="737"/>
      <c r="AF31" s="737"/>
      <c r="AG31" s="737"/>
      <c r="AH31" s="737"/>
      <c r="AI31" s="737"/>
      <c r="AJ31" s="737"/>
      <c r="AK31" s="737"/>
      <c r="AL31" s="737"/>
      <c r="AM31" s="737"/>
      <c r="AN31" s="737"/>
      <c r="AO31" s="737"/>
      <c r="AP31" s="737"/>
      <c r="AQ31" s="737"/>
      <c r="AR31" s="737"/>
      <c r="AS31" s="737"/>
      <c r="AT31" s="737"/>
      <c r="AU31" s="737"/>
      <c r="AV31" s="737"/>
      <c r="AW31" s="737"/>
      <c r="AX31" s="737"/>
      <c r="AY31" s="737"/>
      <c r="AZ31" s="737"/>
      <c r="BA31" s="737"/>
      <c r="BB31" s="737"/>
      <c r="BC31" s="737"/>
      <c r="BD31" s="737"/>
      <c r="BE31" s="737"/>
      <c r="BF31" s="737"/>
      <c r="BG31" s="737"/>
      <c r="BH31" s="737"/>
      <c r="BI31" s="737"/>
      <c r="BJ31" s="737"/>
      <c r="BK31" s="737"/>
    </row>
    <row r="32" spans="1:63" ht="261.75" customHeight="1">
      <c r="A32" s="737" t="s">
        <v>1117</v>
      </c>
      <c r="B32" s="737"/>
      <c r="C32" s="737"/>
      <c r="D32" s="737"/>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7"/>
      <c r="AM32" s="737"/>
      <c r="AN32" s="737"/>
      <c r="AO32" s="737"/>
      <c r="AP32" s="737"/>
      <c r="AQ32" s="737"/>
      <c r="AR32" s="737"/>
      <c r="AS32" s="737"/>
      <c r="AT32" s="737"/>
      <c r="AU32" s="737"/>
      <c r="AV32" s="737"/>
      <c r="AW32" s="737"/>
      <c r="AX32" s="737"/>
      <c r="AY32" s="737"/>
      <c r="AZ32" s="737"/>
      <c r="BA32" s="737"/>
      <c r="BB32" s="737"/>
      <c r="BC32" s="737"/>
      <c r="BD32" s="737"/>
      <c r="BE32" s="737"/>
      <c r="BF32" s="737"/>
      <c r="BG32" s="737"/>
      <c r="BH32" s="737"/>
      <c r="BI32" s="737"/>
      <c r="BJ32" s="737"/>
      <c r="BK32" s="737"/>
    </row>
    <row r="33" spans="1:47" ht="12.75">
      <c r="A33" s="702" t="s">
        <v>1093</v>
      </c>
      <c r="B33" s="703"/>
      <c r="C33" s="703"/>
      <c r="D33" s="703"/>
      <c r="E33" s="703"/>
      <c r="F33" s="703"/>
      <c r="G33" s="703"/>
      <c r="H33" s="703"/>
      <c r="I33" s="703"/>
      <c r="J33" s="703"/>
      <c r="K33" s="721"/>
      <c r="L33" s="721"/>
      <c r="M33" s="721"/>
      <c r="N33" s="721"/>
      <c r="O33" s="721"/>
      <c r="P33" s="721"/>
      <c r="Q33" s="721"/>
      <c r="R33" s="721"/>
      <c r="S33" s="721"/>
      <c r="T33" s="721"/>
      <c r="U33" s="721"/>
      <c r="V33" s="721"/>
      <c r="W33" s="721"/>
      <c r="X33" s="721"/>
      <c r="Y33" s="703"/>
      <c r="Z33" s="703"/>
      <c r="AA33" s="721" t="s">
        <v>271</v>
      </c>
      <c r="AB33" s="721"/>
      <c r="AC33" s="721"/>
      <c r="AD33" s="721"/>
      <c r="AE33" s="721"/>
      <c r="AF33" s="721"/>
      <c r="AG33" s="721"/>
      <c r="AH33" s="721"/>
      <c r="AI33" s="721"/>
      <c r="AJ33" s="721"/>
      <c r="AK33" s="721"/>
      <c r="AL33" s="721"/>
      <c r="AM33" s="721"/>
      <c r="AN33" s="721"/>
      <c r="AO33" s="721"/>
      <c r="AP33" s="721"/>
      <c r="AQ33" s="721"/>
      <c r="AR33" s="721"/>
      <c r="AS33" s="721"/>
      <c r="AT33" s="721"/>
      <c r="AU33" s="721"/>
    </row>
    <row r="34" spans="1:47" s="705" customFormat="1" ht="12.75" customHeight="1">
      <c r="A34" s="704"/>
      <c r="B34" s="704"/>
      <c r="C34" s="704"/>
      <c r="D34" s="704"/>
      <c r="E34" s="704"/>
      <c r="F34" s="704"/>
      <c r="G34" s="704"/>
      <c r="H34" s="704"/>
      <c r="I34" s="704"/>
      <c r="J34" s="704"/>
      <c r="K34" s="726" t="s">
        <v>523</v>
      </c>
      <c r="L34" s="726"/>
      <c r="M34" s="726"/>
      <c r="N34" s="726"/>
      <c r="O34" s="726"/>
      <c r="P34" s="726"/>
      <c r="Q34" s="726"/>
      <c r="R34" s="726"/>
      <c r="S34" s="726"/>
      <c r="T34" s="726"/>
      <c r="U34" s="726"/>
      <c r="V34" s="726"/>
      <c r="W34" s="726"/>
      <c r="X34" s="726"/>
      <c r="Y34" s="704"/>
      <c r="Z34" s="704"/>
      <c r="AA34" s="726" t="s">
        <v>524</v>
      </c>
      <c r="AB34" s="726"/>
      <c r="AC34" s="726"/>
      <c r="AD34" s="726"/>
      <c r="AE34" s="726"/>
      <c r="AF34" s="726"/>
      <c r="AG34" s="726"/>
      <c r="AH34" s="726"/>
      <c r="AI34" s="726"/>
      <c r="AJ34" s="726"/>
      <c r="AK34" s="726"/>
      <c r="AL34" s="726"/>
      <c r="AM34" s="726"/>
      <c r="AN34" s="726"/>
      <c r="AO34" s="726"/>
      <c r="AP34" s="726"/>
      <c r="AQ34" s="726"/>
      <c r="AR34" s="726"/>
      <c r="AS34" s="726"/>
      <c r="AT34" s="726"/>
      <c r="AU34" s="726"/>
    </row>
    <row r="35" ht="3" customHeight="1"/>
    <row r="36" spans="1:49" ht="12.75">
      <c r="A36" s="702" t="s">
        <v>1094</v>
      </c>
      <c r="B36" s="703"/>
      <c r="C36" s="703"/>
      <c r="D36" s="703"/>
      <c r="E36" s="703"/>
      <c r="F36" s="703"/>
      <c r="G36" s="703"/>
      <c r="H36" s="703"/>
      <c r="I36" s="703"/>
      <c r="J36" s="703"/>
      <c r="K36" s="703"/>
      <c r="L36" s="703"/>
      <c r="M36" s="703"/>
      <c r="N36" s="703"/>
      <c r="O36" s="703"/>
      <c r="P36" s="721"/>
      <c r="Q36" s="721"/>
      <c r="R36" s="721"/>
      <c r="S36" s="721"/>
      <c r="T36" s="721"/>
      <c r="U36" s="721"/>
      <c r="V36" s="721"/>
      <c r="W36" s="721"/>
      <c r="X36" s="721"/>
      <c r="Y36" s="721"/>
      <c r="Z36" s="721"/>
      <c r="AA36" s="703"/>
      <c r="AB36" s="703"/>
      <c r="AC36" s="721"/>
      <c r="AD36" s="721"/>
      <c r="AE36" s="721"/>
      <c r="AF36" s="721"/>
      <c r="AG36" s="721"/>
      <c r="AH36" s="721"/>
      <c r="AI36" s="721"/>
      <c r="AJ36" s="721"/>
      <c r="AK36" s="721"/>
      <c r="AL36" s="721"/>
      <c r="AM36" s="721"/>
      <c r="AN36" s="721"/>
      <c r="AO36" s="721"/>
      <c r="AP36" s="721"/>
      <c r="AQ36" s="721"/>
      <c r="AR36" s="721"/>
      <c r="AS36" s="721"/>
      <c r="AT36" s="721"/>
      <c r="AU36" s="721"/>
      <c r="AV36" s="721"/>
      <c r="AW36" s="721"/>
    </row>
    <row r="37" spans="1:49" ht="12.75">
      <c r="A37" s="706" t="s">
        <v>1095</v>
      </c>
      <c r="B37" s="704"/>
      <c r="C37" s="704"/>
      <c r="D37" s="704"/>
      <c r="E37" s="704"/>
      <c r="F37" s="704"/>
      <c r="G37" s="704"/>
      <c r="H37" s="704"/>
      <c r="I37" s="704"/>
      <c r="J37" s="704"/>
      <c r="K37" s="704"/>
      <c r="L37" s="704"/>
      <c r="M37" s="704"/>
      <c r="N37" s="704"/>
      <c r="O37" s="704"/>
      <c r="P37" s="726" t="s">
        <v>523</v>
      </c>
      <c r="Q37" s="726"/>
      <c r="R37" s="726"/>
      <c r="S37" s="726"/>
      <c r="T37" s="726"/>
      <c r="U37" s="726"/>
      <c r="V37" s="726"/>
      <c r="W37" s="726"/>
      <c r="X37" s="726"/>
      <c r="Y37" s="726"/>
      <c r="Z37" s="726"/>
      <c r="AA37" s="704"/>
      <c r="AB37" s="704"/>
      <c r="AC37" s="726" t="s">
        <v>524</v>
      </c>
      <c r="AD37" s="726"/>
      <c r="AE37" s="726"/>
      <c r="AF37" s="726"/>
      <c r="AG37" s="726"/>
      <c r="AH37" s="726"/>
      <c r="AI37" s="726"/>
      <c r="AJ37" s="726"/>
      <c r="AK37" s="726"/>
      <c r="AL37" s="726"/>
      <c r="AM37" s="726"/>
      <c r="AN37" s="726"/>
      <c r="AO37" s="726"/>
      <c r="AP37" s="726"/>
      <c r="AQ37" s="726"/>
      <c r="AR37" s="726"/>
      <c r="AS37" s="726"/>
      <c r="AT37" s="726"/>
      <c r="AU37" s="726"/>
      <c r="AV37" s="726"/>
      <c r="AW37" s="726"/>
    </row>
    <row r="38" ht="3" customHeight="1"/>
    <row r="39" spans="1:47" ht="12.75" customHeight="1">
      <c r="A39" s="702" t="s">
        <v>1096</v>
      </c>
      <c r="B39" s="703"/>
      <c r="C39" s="703"/>
      <c r="D39" s="703"/>
      <c r="E39" s="703"/>
      <c r="F39" s="703"/>
      <c r="G39" s="703"/>
      <c r="H39" s="703"/>
      <c r="I39" s="703"/>
      <c r="J39" s="703"/>
      <c r="K39" s="721"/>
      <c r="L39" s="721"/>
      <c r="M39" s="721"/>
      <c r="N39" s="721"/>
      <c r="O39" s="721"/>
      <c r="P39" s="721"/>
      <c r="Q39" s="721"/>
      <c r="R39" s="721"/>
      <c r="S39" s="721"/>
      <c r="T39" s="721"/>
      <c r="U39" s="721"/>
      <c r="V39" s="721"/>
      <c r="W39" s="721"/>
      <c r="X39" s="721"/>
      <c r="Y39" s="703"/>
      <c r="Z39" s="703"/>
      <c r="AA39" s="721"/>
      <c r="AB39" s="721"/>
      <c r="AC39" s="721"/>
      <c r="AD39" s="721"/>
      <c r="AE39" s="721"/>
      <c r="AF39" s="721"/>
      <c r="AG39" s="721"/>
      <c r="AH39" s="721"/>
      <c r="AI39" s="721"/>
      <c r="AJ39" s="721"/>
      <c r="AK39" s="721"/>
      <c r="AL39" s="721"/>
      <c r="AM39" s="721"/>
      <c r="AN39" s="721"/>
      <c r="AO39" s="721"/>
      <c r="AP39" s="721"/>
      <c r="AQ39" s="721"/>
      <c r="AR39" s="721"/>
      <c r="AS39" s="721"/>
      <c r="AT39" s="721"/>
      <c r="AU39" s="721"/>
    </row>
    <row r="40" spans="1:47" ht="12.75" customHeight="1">
      <c r="A40" s="702" t="s">
        <v>1097</v>
      </c>
      <c r="B40" s="704"/>
      <c r="C40" s="704"/>
      <c r="D40" s="704"/>
      <c r="E40" s="704"/>
      <c r="F40" s="704"/>
      <c r="G40" s="704"/>
      <c r="H40" s="704"/>
      <c r="I40" s="704"/>
      <c r="J40" s="704"/>
      <c r="K40" s="726" t="s">
        <v>523</v>
      </c>
      <c r="L40" s="726"/>
      <c r="M40" s="726"/>
      <c r="N40" s="726"/>
      <c r="O40" s="726"/>
      <c r="P40" s="726"/>
      <c r="Q40" s="726"/>
      <c r="R40" s="726"/>
      <c r="S40" s="726"/>
      <c r="T40" s="726"/>
      <c r="U40" s="726"/>
      <c r="V40" s="726"/>
      <c r="W40" s="726"/>
      <c r="X40" s="726"/>
      <c r="Y40" s="704"/>
      <c r="Z40" s="704"/>
      <c r="AA40" s="726" t="s">
        <v>524</v>
      </c>
      <c r="AB40" s="726"/>
      <c r="AC40" s="726"/>
      <c r="AD40" s="726"/>
      <c r="AE40" s="726"/>
      <c r="AF40" s="726"/>
      <c r="AG40" s="726"/>
      <c r="AH40" s="726"/>
      <c r="AI40" s="726"/>
      <c r="AJ40" s="726"/>
      <c r="AK40" s="726"/>
      <c r="AL40" s="726"/>
      <c r="AM40" s="726"/>
      <c r="AN40" s="726"/>
      <c r="AO40" s="726"/>
      <c r="AP40" s="726"/>
      <c r="AQ40" s="726"/>
      <c r="AR40" s="726"/>
      <c r="AS40" s="726"/>
      <c r="AT40" s="726"/>
      <c r="AU40" s="726"/>
    </row>
    <row r="41" ht="3" customHeight="1" thickBot="1"/>
    <row r="42" spans="5:64" ht="13.5">
      <c r="E42" s="707"/>
      <c r="G42" s="708" t="s">
        <v>1098</v>
      </c>
      <c r="BA42" s="696" t="s">
        <v>1099</v>
      </c>
      <c r="BC42" s="728"/>
      <c r="BD42" s="729"/>
      <c r="BE42" s="729"/>
      <c r="BF42" s="729"/>
      <c r="BG42" s="729"/>
      <c r="BH42" s="729"/>
      <c r="BI42" s="729"/>
      <c r="BJ42" s="729"/>
      <c r="BK42" s="729"/>
      <c r="BL42" s="730"/>
    </row>
    <row r="43" spans="53:64" ht="12.75">
      <c r="BA43" s="696" t="s">
        <v>730</v>
      </c>
      <c r="BC43" s="731" t="s">
        <v>1100</v>
      </c>
      <c r="BD43" s="732"/>
      <c r="BE43" s="732"/>
      <c r="BF43" s="732"/>
      <c r="BG43" s="732"/>
      <c r="BH43" s="732"/>
      <c r="BI43" s="732"/>
      <c r="BJ43" s="732"/>
      <c r="BK43" s="732"/>
      <c r="BL43" s="733"/>
    </row>
    <row r="44" spans="1:64" ht="13.5" thickBot="1">
      <c r="A44" s="722" t="s">
        <v>1101</v>
      </c>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2"/>
      <c r="AN44" s="722"/>
      <c r="AO44" s="722"/>
      <c r="AP44" s="722"/>
      <c r="AQ44" s="722"/>
      <c r="AR44" s="722"/>
      <c r="AS44" s="722"/>
      <c r="AT44" s="722"/>
      <c r="AU44" s="722"/>
      <c r="AV44" s="722"/>
      <c r="BA44" s="696" t="s">
        <v>732</v>
      </c>
      <c r="BC44" s="723" t="s">
        <v>972</v>
      </c>
      <c r="BD44" s="724"/>
      <c r="BE44" s="724"/>
      <c r="BF44" s="724"/>
      <c r="BG44" s="724"/>
      <c r="BH44" s="724"/>
      <c r="BI44" s="724"/>
      <c r="BJ44" s="724"/>
      <c r="BK44" s="724"/>
      <c r="BL44" s="725"/>
    </row>
    <row r="45" spans="1:48" s="709" customFormat="1" ht="15" customHeight="1">
      <c r="A45" s="726" t="s">
        <v>1102</v>
      </c>
      <c r="B45" s="726"/>
      <c r="C45" s="726"/>
      <c r="D45" s="726"/>
      <c r="E45" s="726"/>
      <c r="F45" s="726"/>
      <c r="G45" s="726"/>
      <c r="H45" s="726"/>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726"/>
      <c r="AN45" s="726"/>
      <c r="AO45" s="726"/>
      <c r="AP45" s="726"/>
      <c r="AQ45" s="726"/>
      <c r="AR45" s="726"/>
      <c r="AS45" s="726"/>
      <c r="AT45" s="726"/>
      <c r="AU45" s="726"/>
      <c r="AV45" s="726"/>
    </row>
    <row r="46" s="704" customFormat="1" ht="14.25" customHeight="1"/>
    <row r="47" spans="1:64" s="704" customFormat="1" ht="12" customHeight="1">
      <c r="A47" s="702" t="s">
        <v>1093</v>
      </c>
      <c r="B47" s="707"/>
      <c r="C47" s="707"/>
      <c r="D47" s="707"/>
      <c r="E47" s="707"/>
      <c r="F47" s="707"/>
      <c r="G47" s="707"/>
      <c r="H47" s="707"/>
      <c r="I47" s="707"/>
      <c r="J47" s="707"/>
      <c r="K47" s="707"/>
      <c r="L47" s="707"/>
      <c r="M47" s="707"/>
      <c r="N47" s="707"/>
      <c r="O47" s="727"/>
      <c r="P47" s="727"/>
      <c r="Q47" s="727"/>
      <c r="R47" s="727"/>
      <c r="S47" s="727"/>
      <c r="T47" s="727"/>
      <c r="U47" s="727"/>
      <c r="V47" s="727"/>
      <c r="W47" s="727"/>
      <c r="X47" s="727"/>
      <c r="Y47" s="727"/>
      <c r="Z47" s="727"/>
      <c r="AA47" s="727"/>
      <c r="AB47" s="727"/>
      <c r="AC47" s="727"/>
      <c r="AD47" s="707"/>
      <c r="AE47" s="707"/>
      <c r="AF47" s="721"/>
      <c r="AG47" s="721"/>
      <c r="AH47" s="721"/>
      <c r="AI47" s="721"/>
      <c r="AJ47" s="721"/>
      <c r="AK47" s="721"/>
      <c r="AL47" s="721"/>
      <c r="AM47" s="721"/>
      <c r="AN47" s="721"/>
      <c r="AO47" s="721"/>
      <c r="AP47" s="721"/>
      <c r="AQ47" s="703"/>
      <c r="AR47" s="703"/>
      <c r="AS47" s="721"/>
      <c r="AT47" s="721"/>
      <c r="AU47" s="721"/>
      <c r="AV47" s="721"/>
      <c r="AW47" s="721"/>
      <c r="AX47" s="721"/>
      <c r="AY47" s="721"/>
      <c r="AZ47" s="721"/>
      <c r="BA47" s="721"/>
      <c r="BB47" s="721"/>
      <c r="BC47" s="721"/>
      <c r="BD47" s="721"/>
      <c r="BE47" s="721"/>
      <c r="BF47" s="721"/>
      <c r="BG47" s="721"/>
      <c r="BH47" s="721"/>
      <c r="BI47" s="721"/>
      <c r="BJ47" s="721"/>
      <c r="BK47" s="721"/>
      <c r="BL47" s="721"/>
    </row>
    <row r="48" spans="1:64" s="704" customFormat="1" ht="15" customHeight="1">
      <c r="A48" s="710" t="s">
        <v>1103</v>
      </c>
      <c r="B48" s="707"/>
      <c r="C48" s="707"/>
      <c r="D48" s="707"/>
      <c r="E48" s="707"/>
      <c r="F48" s="707"/>
      <c r="G48" s="707"/>
      <c r="H48" s="707"/>
      <c r="I48" s="707"/>
      <c r="J48" s="707"/>
      <c r="K48" s="707"/>
      <c r="L48" s="707"/>
      <c r="M48" s="707"/>
      <c r="N48" s="707"/>
      <c r="O48" s="717" t="s">
        <v>522</v>
      </c>
      <c r="P48" s="717"/>
      <c r="Q48" s="717"/>
      <c r="R48" s="717"/>
      <c r="S48" s="717"/>
      <c r="T48" s="717"/>
      <c r="U48" s="717"/>
      <c r="V48" s="717"/>
      <c r="W48" s="717"/>
      <c r="X48" s="717"/>
      <c r="Y48" s="717"/>
      <c r="Z48" s="717"/>
      <c r="AA48" s="717"/>
      <c r="AB48" s="717"/>
      <c r="AC48" s="717"/>
      <c r="AD48" s="707"/>
      <c r="AE48" s="707"/>
      <c r="AF48" s="717" t="s">
        <v>523</v>
      </c>
      <c r="AG48" s="717"/>
      <c r="AH48" s="717"/>
      <c r="AI48" s="717"/>
      <c r="AJ48" s="717"/>
      <c r="AK48" s="717"/>
      <c r="AL48" s="717"/>
      <c r="AM48" s="717"/>
      <c r="AN48" s="717"/>
      <c r="AO48" s="717"/>
      <c r="AP48" s="717"/>
      <c r="AS48" s="717" t="s">
        <v>524</v>
      </c>
      <c r="AT48" s="717"/>
      <c r="AU48" s="717"/>
      <c r="AV48" s="717"/>
      <c r="AW48" s="717"/>
      <c r="AX48" s="717"/>
      <c r="AY48" s="717"/>
      <c r="AZ48" s="717"/>
      <c r="BA48" s="717"/>
      <c r="BB48" s="717"/>
      <c r="BC48" s="717"/>
      <c r="BD48" s="717"/>
      <c r="BE48" s="717"/>
      <c r="BF48" s="717"/>
      <c r="BG48" s="717"/>
      <c r="BH48" s="717"/>
      <c r="BI48" s="717"/>
      <c r="BJ48" s="717"/>
      <c r="BK48" s="717"/>
      <c r="BL48" s="717"/>
    </row>
    <row r="49" s="707" customFormat="1" ht="15.75" customHeight="1"/>
    <row r="50" spans="1:64" s="711" customFormat="1" ht="14.25" customHeight="1">
      <c r="A50" s="702" t="s">
        <v>527</v>
      </c>
      <c r="B50" s="707"/>
      <c r="C50" s="707"/>
      <c r="D50" s="707"/>
      <c r="E50" s="707"/>
      <c r="F50" s="707"/>
      <c r="G50" s="707"/>
      <c r="H50" s="707"/>
      <c r="I50" s="720" t="s">
        <v>707</v>
      </c>
      <c r="J50" s="720"/>
      <c r="K50" s="720"/>
      <c r="L50" s="720"/>
      <c r="M50" s="720"/>
      <c r="N50" s="720"/>
      <c r="O50" s="720"/>
      <c r="P50" s="720"/>
      <c r="Q50" s="720"/>
      <c r="R50" s="720"/>
      <c r="S50" s="720"/>
      <c r="T50" s="720"/>
      <c r="U50" s="720"/>
      <c r="V50" s="707"/>
      <c r="W50" s="721"/>
      <c r="X50" s="721"/>
      <c r="Y50" s="721"/>
      <c r="Z50" s="721"/>
      <c r="AA50" s="721"/>
      <c r="AB50" s="721"/>
      <c r="AC50" s="721"/>
      <c r="AD50" s="721"/>
      <c r="AE50" s="721"/>
      <c r="AF50" s="721"/>
      <c r="AG50" s="703"/>
      <c r="AH50" s="721" t="s">
        <v>706</v>
      </c>
      <c r="AI50" s="721"/>
      <c r="AJ50" s="721"/>
      <c r="AK50" s="721"/>
      <c r="AL50" s="721"/>
      <c r="AM50" s="721"/>
      <c r="AN50" s="721"/>
      <c r="AO50" s="721"/>
      <c r="AP50" s="721"/>
      <c r="AQ50" s="721"/>
      <c r="AR50" s="721"/>
      <c r="AS50" s="721"/>
      <c r="AT50" s="721"/>
      <c r="AU50" s="721"/>
      <c r="AV50" s="721"/>
      <c r="AW50" s="721"/>
      <c r="AX50" s="707"/>
      <c r="AY50" s="718" t="s">
        <v>1118</v>
      </c>
      <c r="AZ50" s="718"/>
      <c r="BA50" s="718"/>
      <c r="BB50" s="718"/>
      <c r="BC50" s="718"/>
      <c r="BD50" s="718"/>
      <c r="BE50" s="718"/>
      <c r="BF50" s="718"/>
      <c r="BG50" s="718"/>
      <c r="BH50" s="718"/>
      <c r="BI50" s="718"/>
      <c r="BJ50" s="718"/>
      <c r="BK50" s="718"/>
      <c r="BL50" s="718"/>
    </row>
    <row r="51" spans="1:64" s="711" customFormat="1" ht="16.5" customHeight="1">
      <c r="A51" s="704"/>
      <c r="B51" s="704"/>
      <c r="C51" s="704"/>
      <c r="D51" s="704"/>
      <c r="E51" s="704"/>
      <c r="F51" s="704"/>
      <c r="G51" s="704"/>
      <c r="H51" s="704"/>
      <c r="I51" s="717" t="s">
        <v>522</v>
      </c>
      <c r="J51" s="717"/>
      <c r="K51" s="717"/>
      <c r="L51" s="717"/>
      <c r="M51" s="717"/>
      <c r="N51" s="717"/>
      <c r="O51" s="717"/>
      <c r="P51" s="717"/>
      <c r="Q51" s="717"/>
      <c r="R51" s="717"/>
      <c r="S51" s="717"/>
      <c r="T51" s="717"/>
      <c r="U51" s="717"/>
      <c r="V51" s="704"/>
      <c r="W51" s="717" t="s">
        <v>523</v>
      </c>
      <c r="X51" s="717"/>
      <c r="Y51" s="717"/>
      <c r="Z51" s="717"/>
      <c r="AA51" s="717"/>
      <c r="AB51" s="717"/>
      <c r="AC51" s="717"/>
      <c r="AD51" s="717"/>
      <c r="AE51" s="717"/>
      <c r="AF51" s="717"/>
      <c r="AG51" s="704"/>
      <c r="AH51" s="717" t="s">
        <v>524</v>
      </c>
      <c r="AI51" s="717"/>
      <c r="AJ51" s="717"/>
      <c r="AK51" s="717"/>
      <c r="AL51" s="717"/>
      <c r="AM51" s="717"/>
      <c r="AN51" s="717"/>
      <c r="AO51" s="717"/>
      <c r="AP51" s="717"/>
      <c r="AQ51" s="717"/>
      <c r="AR51" s="717"/>
      <c r="AS51" s="717"/>
      <c r="AT51" s="717"/>
      <c r="AU51" s="717"/>
      <c r="AV51" s="717"/>
      <c r="AW51" s="717"/>
      <c r="AX51" s="704"/>
      <c r="AY51" s="717" t="s">
        <v>1104</v>
      </c>
      <c r="AZ51" s="717"/>
      <c r="BA51" s="717"/>
      <c r="BB51" s="717"/>
      <c r="BC51" s="717"/>
      <c r="BD51" s="717"/>
      <c r="BE51" s="717"/>
      <c r="BF51" s="717"/>
      <c r="BG51" s="717"/>
      <c r="BH51" s="717"/>
      <c r="BI51" s="717"/>
      <c r="BJ51" s="717"/>
      <c r="BK51" s="717"/>
      <c r="BL51" s="717"/>
    </row>
    <row r="52" s="704" customFormat="1" ht="9" customHeight="1"/>
    <row r="53" spans="2:25" s="707" customFormat="1" ht="12.75">
      <c r="B53" s="712" t="s">
        <v>1105</v>
      </c>
      <c r="C53" s="718"/>
      <c r="D53" s="718"/>
      <c r="E53" s="718"/>
      <c r="F53" s="710" t="s">
        <v>1106</v>
      </c>
      <c r="H53" s="718"/>
      <c r="I53" s="718"/>
      <c r="J53" s="718"/>
      <c r="K53" s="718"/>
      <c r="L53" s="718"/>
      <c r="M53" s="718"/>
      <c r="N53" s="718"/>
      <c r="O53" s="718"/>
      <c r="P53" s="718"/>
      <c r="Q53" s="718"/>
      <c r="R53" s="718"/>
      <c r="S53" s="718"/>
      <c r="U53" s="713"/>
      <c r="V53" s="719"/>
      <c r="W53" s="719"/>
      <c r="X53" s="719"/>
      <c r="Y53" s="710" t="s">
        <v>1076</v>
      </c>
    </row>
    <row r="54" s="703" customFormat="1" ht="12.75"/>
  </sheetData>
  <sheetProtection/>
  <mergeCells count="67">
    <mergeCell ref="A4:BB4"/>
    <mergeCell ref="A5:BB6"/>
    <mergeCell ref="BC6:BL6"/>
    <mergeCell ref="BC7:BL7"/>
    <mergeCell ref="U8:AE8"/>
    <mergeCell ref="AH8:AJ8"/>
    <mergeCell ref="BC8:BL8"/>
    <mergeCell ref="R9:AR9"/>
    <mergeCell ref="BC9:BL9"/>
    <mergeCell ref="R10:AR10"/>
    <mergeCell ref="BC10:BL10"/>
    <mergeCell ref="R11:AR11"/>
    <mergeCell ref="BC11:BL11"/>
    <mergeCell ref="BC12:BL13"/>
    <mergeCell ref="R14:AR14"/>
    <mergeCell ref="BC14:BL14"/>
    <mergeCell ref="A16:BL16"/>
    <mergeCell ref="A17:BL17"/>
    <mergeCell ref="A18:BL18"/>
    <mergeCell ref="A19:BL19"/>
    <mergeCell ref="A20:BL20"/>
    <mergeCell ref="A21:BL21"/>
    <mergeCell ref="A22:BL22"/>
    <mergeCell ref="A23:BL23"/>
    <mergeCell ref="A25:BK25"/>
    <mergeCell ref="A24:BK24"/>
    <mergeCell ref="A26:BL26"/>
    <mergeCell ref="K33:X33"/>
    <mergeCell ref="AA33:AU33"/>
    <mergeCell ref="A27:BK27"/>
    <mergeCell ref="A29:BK29"/>
    <mergeCell ref="A30:BK30"/>
    <mergeCell ref="A28:BK28"/>
    <mergeCell ref="A31:BK31"/>
    <mergeCell ref="A32:BK32"/>
    <mergeCell ref="K34:X34"/>
    <mergeCell ref="AA34:AU34"/>
    <mergeCell ref="P36:Z36"/>
    <mergeCell ref="AC36:AW36"/>
    <mergeCell ref="P37:Z37"/>
    <mergeCell ref="AC37:AW37"/>
    <mergeCell ref="K39:X39"/>
    <mergeCell ref="AA39:AU39"/>
    <mergeCell ref="K40:X40"/>
    <mergeCell ref="AA40:AU40"/>
    <mergeCell ref="BC42:BL42"/>
    <mergeCell ref="BC43:BL43"/>
    <mergeCell ref="A44:AV44"/>
    <mergeCell ref="BC44:BL44"/>
    <mergeCell ref="A45:AV45"/>
    <mergeCell ref="O47:AC47"/>
    <mergeCell ref="AF47:AP47"/>
    <mergeCell ref="AS47:BL47"/>
    <mergeCell ref="O48:AC48"/>
    <mergeCell ref="AF48:AP48"/>
    <mergeCell ref="AS48:BL48"/>
    <mergeCell ref="I50:U50"/>
    <mergeCell ref="W50:AF50"/>
    <mergeCell ref="AH50:AW50"/>
    <mergeCell ref="AY50:BL50"/>
    <mergeCell ref="I51:U51"/>
    <mergeCell ref="W51:AF51"/>
    <mergeCell ref="AH51:AW51"/>
    <mergeCell ref="AY51:BL51"/>
    <mergeCell ref="C53:E53"/>
    <mergeCell ref="H53:S53"/>
    <mergeCell ref="V53:X53"/>
  </mergeCells>
  <printOptions/>
  <pageMargins left="0.7" right="0.7" top="0.75" bottom="0.75" header="0.3" footer="0.3"/>
  <pageSetup fitToHeight="0" fitToWidth="1" horizontalDpi="600" verticalDpi="600" orientation="portrait" paperSize="9" scale="90" r:id="rId1"/>
  <rowBreaks count="2" manualBreakCount="2">
    <brk id="24" max="255" man="1"/>
    <brk id="30" max="255" man="1"/>
  </rowBreaks>
</worksheet>
</file>

<file path=xl/worksheets/sheet10.xml><?xml version="1.0" encoding="utf-8"?>
<worksheet xmlns="http://schemas.openxmlformats.org/spreadsheetml/2006/main" xmlns:r="http://schemas.openxmlformats.org/officeDocument/2006/relationships">
  <dimension ref="A1:G51"/>
  <sheetViews>
    <sheetView view="pageBreakPreview" zoomScaleSheetLayoutView="100" zoomScalePageLayoutView="0" workbookViewId="0" topLeftCell="A1">
      <selection activeCell="L34" sqref="L34"/>
    </sheetView>
  </sheetViews>
  <sheetFormatPr defaultColWidth="9.140625" defaultRowHeight="12.75"/>
  <cols>
    <col min="1" max="1" width="5.421875" style="0" customWidth="1"/>
    <col min="2" max="2" width="26.140625" style="0" customWidth="1"/>
    <col min="4" max="4" width="11.28125" style="0" customWidth="1"/>
    <col min="5" max="5" width="10.28125" style="0" customWidth="1"/>
    <col min="6" max="6" width="11.28125" style="0" customWidth="1"/>
    <col min="7" max="7" width="15.421875" style="0" customWidth="1"/>
  </cols>
  <sheetData>
    <row r="1" spans="1:7" ht="15.75">
      <c r="A1" s="1421" t="s">
        <v>95</v>
      </c>
      <c r="B1" s="1421"/>
      <c r="C1" s="1421"/>
      <c r="D1" s="1421"/>
      <c r="E1" s="1421"/>
      <c r="F1" s="1421"/>
      <c r="G1" s="1421"/>
    </row>
    <row r="2" spans="1:7" ht="15.75">
      <c r="A2" s="51"/>
      <c r="B2" s="51"/>
      <c r="C2" s="51"/>
      <c r="D2" s="51"/>
      <c r="E2" s="51"/>
      <c r="F2" s="51"/>
      <c r="G2" s="51"/>
    </row>
    <row r="3" spans="1:7" ht="31.5" customHeight="1" hidden="1">
      <c r="A3" s="1422" t="s">
        <v>96</v>
      </c>
      <c r="B3" s="1423"/>
      <c r="C3" s="1423"/>
      <c r="D3" s="1423"/>
      <c r="E3" s="1423"/>
      <c r="F3" s="1423"/>
      <c r="G3" s="53">
        <f>G8+G14</f>
        <v>0</v>
      </c>
    </row>
    <row r="4" spans="1:7" ht="15.75" hidden="1">
      <c r="A4" s="1414" t="s">
        <v>183</v>
      </c>
      <c r="B4" s="1415"/>
      <c r="C4" s="1415"/>
      <c r="D4" s="1415"/>
      <c r="E4" s="1415"/>
      <c r="F4" s="1415"/>
      <c r="G4" s="1416"/>
    </row>
    <row r="5" spans="1:7" ht="47.25" hidden="1">
      <c r="A5" s="39" t="s">
        <v>0</v>
      </c>
      <c r="B5" s="1417" t="s">
        <v>78</v>
      </c>
      <c r="C5" s="1417"/>
      <c r="D5" s="1417"/>
      <c r="E5" s="28" t="s">
        <v>48</v>
      </c>
      <c r="F5" s="28" t="s">
        <v>49</v>
      </c>
      <c r="G5" s="40" t="s">
        <v>46</v>
      </c>
    </row>
    <row r="6" spans="1:7" ht="15.75" hidden="1">
      <c r="A6" s="39">
        <v>1</v>
      </c>
      <c r="B6" s="1418"/>
      <c r="C6" s="1418"/>
      <c r="D6" s="1418"/>
      <c r="E6" s="25"/>
      <c r="F6" s="25"/>
      <c r="G6" s="41">
        <f>E6*F6</f>
        <v>0</v>
      </c>
    </row>
    <row r="7" spans="1:7" ht="15.75" hidden="1">
      <c r="A7" s="42" t="s">
        <v>31</v>
      </c>
      <c r="B7" s="1418"/>
      <c r="C7" s="1418"/>
      <c r="D7" s="1418"/>
      <c r="E7" s="35"/>
      <c r="F7" s="35"/>
      <c r="G7" s="43">
        <f>E7*F7</f>
        <v>0</v>
      </c>
    </row>
    <row r="8" spans="1:7" ht="15.75" hidden="1">
      <c r="A8" s="1429" t="s">
        <v>1</v>
      </c>
      <c r="B8" s="1430"/>
      <c r="C8" s="1430"/>
      <c r="D8" s="1430"/>
      <c r="E8" s="68"/>
      <c r="F8" s="69"/>
      <c r="G8" s="74">
        <f>SUM(G6:G7)</f>
        <v>0</v>
      </c>
    </row>
    <row r="9" spans="1:7" ht="31.5" customHeight="1" hidden="1">
      <c r="A9" s="71"/>
      <c r="B9" s="72"/>
      <c r="C9" s="72"/>
      <c r="D9" s="72"/>
      <c r="E9" s="72"/>
      <c r="F9" s="72"/>
      <c r="G9" s="75"/>
    </row>
    <row r="10" spans="1:7" ht="15.75" hidden="1">
      <c r="A10" s="1414" t="s">
        <v>204</v>
      </c>
      <c r="B10" s="1415"/>
      <c r="C10" s="1415"/>
      <c r="D10" s="1415"/>
      <c r="E10" s="1415"/>
      <c r="F10" s="1415"/>
      <c r="G10" s="1416"/>
    </row>
    <row r="11" spans="1:7" ht="31.5" customHeight="1" hidden="1">
      <c r="A11" s="39" t="s">
        <v>0</v>
      </c>
      <c r="B11" s="1417" t="s">
        <v>78</v>
      </c>
      <c r="C11" s="1417"/>
      <c r="D11" s="1417"/>
      <c r="E11" s="28" t="s">
        <v>48</v>
      </c>
      <c r="F11" s="28" t="s">
        <v>49</v>
      </c>
      <c r="G11" s="40" t="s">
        <v>46</v>
      </c>
    </row>
    <row r="12" spans="1:7" ht="15.75" hidden="1">
      <c r="A12" s="39">
        <v>1</v>
      </c>
      <c r="B12" s="1418"/>
      <c r="C12" s="1418"/>
      <c r="D12" s="1418"/>
      <c r="E12" s="25"/>
      <c r="F12" s="25"/>
      <c r="G12" s="41">
        <f>E12*F12</f>
        <v>0</v>
      </c>
    </row>
    <row r="13" spans="1:7" ht="15.75" hidden="1">
      <c r="A13" s="42" t="s">
        <v>31</v>
      </c>
      <c r="B13" s="1418"/>
      <c r="C13" s="1418"/>
      <c r="D13" s="1418"/>
      <c r="E13" s="35"/>
      <c r="F13" s="35"/>
      <c r="G13" s="43">
        <f>E13*F13</f>
        <v>0</v>
      </c>
    </row>
    <row r="14" spans="1:7" ht="16.5" hidden="1" thickBot="1">
      <c r="A14" s="1419" t="s">
        <v>1</v>
      </c>
      <c r="B14" s="1420"/>
      <c r="C14" s="1420"/>
      <c r="D14" s="1420"/>
      <c r="E14" s="44"/>
      <c r="F14" s="45"/>
      <c r="G14" s="52">
        <f>SUM(G12:G13)</f>
        <v>0</v>
      </c>
    </row>
    <row r="15" ht="3.75" customHeight="1" thickBot="1"/>
    <row r="16" spans="1:7" ht="32.25" customHeight="1">
      <c r="A16" s="1422" t="s">
        <v>107</v>
      </c>
      <c r="B16" s="1423"/>
      <c r="C16" s="1423"/>
      <c r="D16" s="1423"/>
      <c r="E16" s="1423"/>
      <c r="F16" s="1423"/>
      <c r="G16" s="53">
        <f>G21</f>
        <v>249.18</v>
      </c>
    </row>
    <row r="17" spans="1:7" ht="15.75">
      <c r="A17" s="1414" t="s">
        <v>108</v>
      </c>
      <c r="B17" s="1415"/>
      <c r="C17" s="1415"/>
      <c r="D17" s="1415"/>
      <c r="E17" s="1415"/>
      <c r="F17" s="1415"/>
      <c r="G17" s="1416"/>
    </row>
    <row r="18" spans="1:7" ht="31.5" customHeight="1">
      <c r="A18" s="39" t="s">
        <v>0</v>
      </c>
      <c r="B18" s="1417" t="s">
        <v>78</v>
      </c>
      <c r="C18" s="1417"/>
      <c r="D18" s="1417"/>
      <c r="E18" s="28" t="s">
        <v>48</v>
      </c>
      <c r="F18" s="28" t="s">
        <v>49</v>
      </c>
      <c r="G18" s="40" t="s">
        <v>46</v>
      </c>
    </row>
    <row r="19" spans="1:7" ht="15.75" hidden="1">
      <c r="A19" s="39">
        <v>1</v>
      </c>
      <c r="B19" s="1418" t="s">
        <v>109</v>
      </c>
      <c r="C19" s="1418"/>
      <c r="D19" s="1418"/>
      <c r="E19" s="25"/>
      <c r="F19" s="25"/>
      <c r="G19" s="41">
        <f>E19*F19</f>
        <v>0</v>
      </c>
    </row>
    <row r="20" spans="1:7" ht="15.75">
      <c r="A20" s="42">
        <v>2</v>
      </c>
      <c r="B20" s="1418" t="s">
        <v>110</v>
      </c>
      <c r="C20" s="1418"/>
      <c r="D20" s="1418"/>
      <c r="E20" s="35"/>
      <c r="F20" s="35"/>
      <c r="G20" s="135">
        <v>249.18</v>
      </c>
    </row>
    <row r="21" spans="1:7" ht="16.5" thickBot="1">
      <c r="A21" s="1419" t="s">
        <v>1</v>
      </c>
      <c r="B21" s="1420"/>
      <c r="C21" s="1420"/>
      <c r="D21" s="1420"/>
      <c r="E21" s="44"/>
      <c r="F21" s="45"/>
      <c r="G21" s="164">
        <f>SUM(G19:G20)</f>
        <v>249.18</v>
      </c>
    </row>
    <row r="22" ht="31.5" customHeight="1" thickBot="1"/>
    <row r="23" spans="1:7" ht="15.75" hidden="1">
      <c r="A23" s="1422" t="s">
        <v>113</v>
      </c>
      <c r="B23" s="1423"/>
      <c r="C23" s="1423"/>
      <c r="D23" s="1423"/>
      <c r="E23" s="1423"/>
      <c r="F23" s="1423"/>
      <c r="G23" s="53">
        <f>G28</f>
        <v>0</v>
      </c>
    </row>
    <row r="24" spans="1:7" ht="15.75" hidden="1">
      <c r="A24" s="1414" t="s">
        <v>108</v>
      </c>
      <c r="B24" s="1415"/>
      <c r="C24" s="1415"/>
      <c r="D24" s="1415"/>
      <c r="E24" s="1415"/>
      <c r="F24" s="1415"/>
      <c r="G24" s="1416"/>
    </row>
    <row r="25" spans="1:7" ht="31.5" customHeight="1" hidden="1">
      <c r="A25" s="39" t="s">
        <v>0</v>
      </c>
      <c r="B25" s="1417" t="s">
        <v>78</v>
      </c>
      <c r="C25" s="1417"/>
      <c r="D25" s="1417"/>
      <c r="E25" s="28" t="s">
        <v>48</v>
      </c>
      <c r="F25" s="28" t="s">
        <v>49</v>
      </c>
      <c r="G25" s="40" t="s">
        <v>46</v>
      </c>
    </row>
    <row r="26" spans="1:7" ht="15.75" hidden="1">
      <c r="A26" s="39">
        <v>1</v>
      </c>
      <c r="B26" s="1418" t="s">
        <v>111</v>
      </c>
      <c r="C26" s="1418"/>
      <c r="D26" s="1418"/>
      <c r="E26" s="25"/>
      <c r="F26" s="25"/>
      <c r="G26" s="41">
        <f>E26*F26</f>
        <v>0</v>
      </c>
    </row>
    <row r="27" spans="1:7" ht="15.75" hidden="1">
      <c r="A27" s="42">
        <v>2</v>
      </c>
      <c r="B27" s="1418" t="s">
        <v>112</v>
      </c>
      <c r="C27" s="1418"/>
      <c r="D27" s="1418"/>
      <c r="E27" s="35"/>
      <c r="F27" s="35"/>
      <c r="G27" s="43">
        <f>E27*F27</f>
        <v>0</v>
      </c>
    </row>
    <row r="28" spans="1:7" ht="16.5" hidden="1" thickBot="1">
      <c r="A28" s="1419" t="s">
        <v>1</v>
      </c>
      <c r="B28" s="1420"/>
      <c r="C28" s="1420"/>
      <c r="D28" s="1420"/>
      <c r="E28" s="44"/>
      <c r="F28" s="45"/>
      <c r="G28" s="52">
        <f>SUM(G26:G27)</f>
        <v>0</v>
      </c>
    </row>
    <row r="29" ht="31.5" customHeight="1" hidden="1" thickBot="1"/>
    <row r="30" spans="1:7" ht="15.75">
      <c r="A30" s="1422" t="s">
        <v>114</v>
      </c>
      <c r="B30" s="1423"/>
      <c r="C30" s="1423"/>
      <c r="D30" s="1423"/>
      <c r="E30" s="1423"/>
      <c r="F30" s="1423"/>
      <c r="G30" s="53">
        <f>G34+G39+G45+G51</f>
        <v>2000</v>
      </c>
    </row>
    <row r="31" spans="1:7" ht="34.5" customHeight="1">
      <c r="A31" s="1426" t="s">
        <v>115</v>
      </c>
      <c r="B31" s="1427"/>
      <c r="C31" s="1427"/>
      <c r="D31" s="1427"/>
      <c r="E31" s="1427"/>
      <c r="F31" s="1427"/>
      <c r="G31" s="1428"/>
    </row>
    <row r="32" spans="1:7" ht="32.25" customHeight="1">
      <c r="A32" s="39" t="s">
        <v>0</v>
      </c>
      <c r="B32" s="1417" t="s">
        <v>78</v>
      </c>
      <c r="C32" s="1417"/>
      <c r="D32" s="1417"/>
      <c r="E32" s="28" t="s">
        <v>48</v>
      </c>
      <c r="F32" s="28" t="s">
        <v>49</v>
      </c>
      <c r="G32" s="40" t="s">
        <v>46</v>
      </c>
    </row>
    <row r="33" spans="1:7" ht="32.25" customHeight="1">
      <c r="A33" s="39">
        <v>1</v>
      </c>
      <c r="B33" s="1418" t="s">
        <v>206</v>
      </c>
      <c r="C33" s="1418"/>
      <c r="D33" s="1418"/>
      <c r="E33" s="25"/>
      <c r="F33" s="25"/>
      <c r="G33" s="41">
        <v>2000</v>
      </c>
    </row>
    <row r="34" spans="1:7" ht="15.75">
      <c r="A34" s="1424" t="s">
        <v>1</v>
      </c>
      <c r="B34" s="1425"/>
      <c r="C34" s="1425"/>
      <c r="D34" s="1425"/>
      <c r="E34" s="26"/>
      <c r="F34" s="38"/>
      <c r="G34" s="54">
        <f>SUM(G33:G33)</f>
        <v>2000</v>
      </c>
    </row>
    <row r="35" spans="1:7" ht="31.5" customHeight="1">
      <c r="A35" s="67"/>
      <c r="B35" s="27"/>
      <c r="C35" s="27"/>
      <c r="D35" s="27"/>
      <c r="E35" s="29"/>
      <c r="F35" s="37"/>
      <c r="G35" s="76"/>
    </row>
    <row r="36" spans="1:7" ht="28.5" customHeight="1" hidden="1">
      <c r="A36" s="1426" t="s">
        <v>209</v>
      </c>
      <c r="B36" s="1427"/>
      <c r="C36" s="1427"/>
      <c r="D36" s="1427"/>
      <c r="E36" s="1427"/>
      <c r="F36" s="1427"/>
      <c r="G36" s="1428"/>
    </row>
    <row r="37" spans="1:7" ht="47.25" hidden="1">
      <c r="A37" s="39" t="s">
        <v>0</v>
      </c>
      <c r="B37" s="1417" t="s">
        <v>78</v>
      </c>
      <c r="C37" s="1417"/>
      <c r="D37" s="1417"/>
      <c r="E37" s="28" t="s">
        <v>48</v>
      </c>
      <c r="F37" s="28" t="s">
        <v>49</v>
      </c>
      <c r="G37" s="40" t="s">
        <v>46</v>
      </c>
    </row>
    <row r="38" spans="1:7" ht="84.75" customHeight="1" hidden="1">
      <c r="A38" s="39">
        <v>1</v>
      </c>
      <c r="B38" s="1418" t="s">
        <v>207</v>
      </c>
      <c r="C38" s="1418"/>
      <c r="D38" s="1418"/>
      <c r="E38" s="25"/>
      <c r="F38" s="25"/>
      <c r="G38" s="41">
        <f>E38*F38</f>
        <v>0</v>
      </c>
    </row>
    <row r="39" spans="1:7" ht="15.75" hidden="1">
      <c r="A39" s="1424" t="s">
        <v>1</v>
      </c>
      <c r="B39" s="1425"/>
      <c r="C39" s="1425"/>
      <c r="D39" s="1425"/>
      <c r="E39" s="26"/>
      <c r="F39" s="38"/>
      <c r="G39" s="54">
        <f>SUM(G38:G38)</f>
        <v>0</v>
      </c>
    </row>
    <row r="40" spans="1:7" ht="31.5" customHeight="1" hidden="1">
      <c r="A40" s="67"/>
      <c r="B40" s="27"/>
      <c r="C40" s="27"/>
      <c r="D40" s="27"/>
      <c r="E40" s="29"/>
      <c r="F40" s="37"/>
      <c r="G40" s="76"/>
    </row>
    <row r="41" spans="1:7" ht="15.75" customHeight="1" hidden="1">
      <c r="A41" s="1414" t="s">
        <v>183</v>
      </c>
      <c r="B41" s="1415"/>
      <c r="C41" s="1415"/>
      <c r="D41" s="1415"/>
      <c r="E41" s="1415"/>
      <c r="F41" s="1415"/>
      <c r="G41" s="1416"/>
    </row>
    <row r="42" spans="1:7" ht="47.25" hidden="1">
      <c r="A42" s="39" t="s">
        <v>0</v>
      </c>
      <c r="B42" s="1417" t="s">
        <v>78</v>
      </c>
      <c r="C42" s="1417"/>
      <c r="D42" s="1417"/>
      <c r="E42" s="28" t="s">
        <v>48</v>
      </c>
      <c r="F42" s="28" t="s">
        <v>49</v>
      </c>
      <c r="G42" s="40" t="s">
        <v>46</v>
      </c>
    </row>
    <row r="43" spans="1:7" ht="15.75" customHeight="1" hidden="1">
      <c r="A43" s="39">
        <v>1</v>
      </c>
      <c r="B43" s="1418"/>
      <c r="C43" s="1418"/>
      <c r="D43" s="1418"/>
      <c r="E43" s="25"/>
      <c r="F43" s="25"/>
      <c r="G43" s="41">
        <f>E43*F43</f>
        <v>0</v>
      </c>
    </row>
    <row r="44" spans="1:7" ht="15.75" hidden="1">
      <c r="A44" s="42" t="s">
        <v>31</v>
      </c>
      <c r="B44" s="1418"/>
      <c r="C44" s="1418"/>
      <c r="D44" s="1418"/>
      <c r="E44" s="35"/>
      <c r="F44" s="35"/>
      <c r="G44" s="43">
        <f>E44*F44</f>
        <v>0</v>
      </c>
    </row>
    <row r="45" spans="1:7" ht="15.75" hidden="1">
      <c r="A45" s="1429" t="s">
        <v>1</v>
      </c>
      <c r="B45" s="1430"/>
      <c r="C45" s="1430"/>
      <c r="D45" s="1430"/>
      <c r="E45" s="68"/>
      <c r="F45" s="69"/>
      <c r="G45" s="74">
        <f>SUM(G43:G44)</f>
        <v>0</v>
      </c>
    </row>
    <row r="46" spans="1:7" ht="31.5" customHeight="1" hidden="1">
      <c r="A46" s="71"/>
      <c r="B46" s="72"/>
      <c r="C46" s="72"/>
      <c r="D46" s="72"/>
      <c r="E46" s="72"/>
      <c r="F46" s="72"/>
      <c r="G46" s="75"/>
    </row>
    <row r="47" spans="1:7" ht="15.75" hidden="1">
      <c r="A47" s="1414" t="s">
        <v>204</v>
      </c>
      <c r="B47" s="1415"/>
      <c r="C47" s="1415"/>
      <c r="D47" s="1415"/>
      <c r="E47" s="1415"/>
      <c r="F47" s="1415"/>
      <c r="G47" s="1416"/>
    </row>
    <row r="48" spans="1:7" ht="47.25" hidden="1">
      <c r="A48" s="39" t="s">
        <v>0</v>
      </c>
      <c r="B48" s="1417" t="s">
        <v>78</v>
      </c>
      <c r="C48" s="1417"/>
      <c r="D48" s="1417"/>
      <c r="E48" s="28" t="s">
        <v>48</v>
      </c>
      <c r="F48" s="28" t="s">
        <v>49</v>
      </c>
      <c r="G48" s="40" t="s">
        <v>46</v>
      </c>
    </row>
    <row r="49" spans="1:7" ht="31.5" customHeight="1" hidden="1">
      <c r="A49" s="39">
        <v>1</v>
      </c>
      <c r="B49" s="1418"/>
      <c r="C49" s="1418"/>
      <c r="D49" s="1418"/>
      <c r="E49" s="25"/>
      <c r="F49" s="25"/>
      <c r="G49" s="41">
        <f>E49*F49</f>
        <v>0</v>
      </c>
    </row>
    <row r="50" spans="1:7" ht="15.75" hidden="1">
      <c r="A50" s="42" t="s">
        <v>31</v>
      </c>
      <c r="B50" s="1418"/>
      <c r="C50" s="1418"/>
      <c r="D50" s="1418"/>
      <c r="E50" s="35"/>
      <c r="F50" s="35"/>
      <c r="G50" s="43">
        <f>E50*F50</f>
        <v>0</v>
      </c>
    </row>
    <row r="51" spans="1:7" ht="16.5" hidden="1" thickBot="1">
      <c r="A51" s="1419" t="s">
        <v>1</v>
      </c>
      <c r="B51" s="1420"/>
      <c r="C51" s="1420"/>
      <c r="D51" s="1420"/>
      <c r="E51" s="44"/>
      <c r="F51" s="45"/>
      <c r="G51" s="52">
        <f>SUM(G49:G50)</f>
        <v>0</v>
      </c>
    </row>
    <row r="52" ht="19.5" customHeight="1"/>
  </sheetData>
  <sheetProtection/>
  <mergeCells count="43">
    <mergeCell ref="A51:D51"/>
    <mergeCell ref="B44:D44"/>
    <mergeCell ref="A45:D45"/>
    <mergeCell ref="A47:G47"/>
    <mergeCell ref="B48:D48"/>
    <mergeCell ref="B7:D7"/>
    <mergeCell ref="A8:D8"/>
    <mergeCell ref="A36:G36"/>
    <mergeCell ref="B37:D37"/>
    <mergeCell ref="B38:D38"/>
    <mergeCell ref="A39:D39"/>
    <mergeCell ref="A34:D34"/>
    <mergeCell ref="A30:F30"/>
    <mergeCell ref="B49:D49"/>
    <mergeCell ref="B50:D50"/>
    <mergeCell ref="A41:G41"/>
    <mergeCell ref="B42:D42"/>
    <mergeCell ref="B43:D43"/>
    <mergeCell ref="A31:G31"/>
    <mergeCell ref="B32:D32"/>
    <mergeCell ref="B33:D33"/>
    <mergeCell ref="A23:F23"/>
    <mergeCell ref="A24:G24"/>
    <mergeCell ref="B25:D25"/>
    <mergeCell ref="B26:D26"/>
    <mergeCell ref="B27:D27"/>
    <mergeCell ref="A28:D28"/>
    <mergeCell ref="A16:F16"/>
    <mergeCell ref="A17:G17"/>
    <mergeCell ref="B18:D18"/>
    <mergeCell ref="B19:D19"/>
    <mergeCell ref="B20:D20"/>
    <mergeCell ref="A21:D21"/>
    <mergeCell ref="A10:G10"/>
    <mergeCell ref="B11:D11"/>
    <mergeCell ref="B12:D12"/>
    <mergeCell ref="B13:D13"/>
    <mergeCell ref="A14:D14"/>
    <mergeCell ref="A1:G1"/>
    <mergeCell ref="A3:F3"/>
    <mergeCell ref="A4:G4"/>
    <mergeCell ref="B5:D5"/>
    <mergeCell ref="B6:D6"/>
  </mergeCells>
  <printOptions/>
  <pageMargins left="0.7" right="0.7" top="0.75" bottom="0.75" header="0.3" footer="0.3"/>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G14"/>
  <sheetViews>
    <sheetView view="pageBreakPreview" zoomScaleSheetLayoutView="100" zoomScalePageLayoutView="0" workbookViewId="0" topLeftCell="A1">
      <selection activeCell="F7" sqref="F7"/>
    </sheetView>
  </sheetViews>
  <sheetFormatPr defaultColWidth="9.140625" defaultRowHeight="12.75"/>
  <cols>
    <col min="1" max="1" width="5.57421875" style="0" customWidth="1"/>
    <col min="2" max="2" width="33.140625" style="0" customWidth="1"/>
    <col min="3" max="3" width="8.421875" style="0" customWidth="1"/>
    <col min="4" max="4" width="12.57421875" style="0" customWidth="1"/>
    <col min="5" max="5" width="15.7109375" style="0" customWidth="1"/>
    <col min="6" max="7" width="17.421875" style="0" customWidth="1"/>
  </cols>
  <sheetData>
    <row r="1" spans="1:7" ht="15.75">
      <c r="A1" s="1431" t="s">
        <v>134</v>
      </c>
      <c r="B1" s="1431"/>
      <c r="C1" s="1431"/>
      <c r="D1" s="1431"/>
      <c r="E1" s="1431"/>
      <c r="F1" s="1431"/>
      <c r="G1" s="1431"/>
    </row>
    <row r="2" ht="15.75" customHeight="1" thickBot="1"/>
    <row r="3" spans="1:7" ht="30.75" customHeight="1">
      <c r="A3" s="1432" t="s">
        <v>135</v>
      </c>
      <c r="B3" s="1433"/>
      <c r="C3" s="1433"/>
      <c r="D3" s="1433"/>
      <c r="E3" s="1433"/>
      <c r="F3" s="1433"/>
      <c r="G3" s="47">
        <f>G14</f>
        <v>0</v>
      </c>
    </row>
    <row r="4" spans="1:7" ht="15.75">
      <c r="A4" s="1434" t="s">
        <v>94</v>
      </c>
      <c r="B4" s="1435"/>
      <c r="C4" s="1435"/>
      <c r="D4" s="1435"/>
      <c r="E4" s="1435"/>
      <c r="F4" s="1435"/>
      <c r="G4" s="1436"/>
    </row>
    <row r="5" spans="1:7" ht="31.5">
      <c r="A5" s="39" t="s">
        <v>0</v>
      </c>
      <c r="B5" s="1417" t="s">
        <v>2</v>
      </c>
      <c r="C5" s="1417"/>
      <c r="D5" s="1417"/>
      <c r="E5" s="28" t="s">
        <v>7</v>
      </c>
      <c r="F5" s="28" t="s">
        <v>49</v>
      </c>
      <c r="G5" s="40" t="s">
        <v>46</v>
      </c>
    </row>
    <row r="6" spans="1:7" ht="15.75">
      <c r="A6" s="39">
        <v>1</v>
      </c>
      <c r="B6" s="1418" t="s">
        <v>628</v>
      </c>
      <c r="C6" s="1418"/>
      <c r="D6" s="1418"/>
      <c r="E6" s="36">
        <v>2</v>
      </c>
      <c r="F6" s="34">
        <v>0</v>
      </c>
      <c r="G6" s="41">
        <f>E6*F6</f>
        <v>0</v>
      </c>
    </row>
    <row r="7" spans="1:7" ht="15.75">
      <c r="A7" s="39">
        <v>2</v>
      </c>
      <c r="B7" s="189" t="s">
        <v>629</v>
      </c>
      <c r="C7" s="189"/>
      <c r="D7" s="189"/>
      <c r="E7" s="36">
        <v>6</v>
      </c>
      <c r="F7" s="34"/>
      <c r="G7" s="41"/>
    </row>
    <row r="8" spans="1:7" ht="15.75">
      <c r="A8" s="39">
        <v>3</v>
      </c>
      <c r="B8" s="189" t="s">
        <v>630</v>
      </c>
      <c r="C8" s="189"/>
      <c r="D8" s="189"/>
      <c r="E8" s="36"/>
      <c r="F8" s="34"/>
      <c r="G8" s="41"/>
    </row>
    <row r="9" spans="1:7" ht="15.75">
      <c r="A9" s="48">
        <v>4</v>
      </c>
      <c r="B9" s="1418" t="s">
        <v>635</v>
      </c>
      <c r="C9" s="1418"/>
      <c r="D9" s="1418"/>
      <c r="E9" s="36"/>
      <c r="F9" s="34"/>
      <c r="G9" s="43">
        <f>E9*F9</f>
        <v>0</v>
      </c>
    </row>
    <row r="10" spans="1:7" ht="15.75">
      <c r="A10" s="190">
        <v>5</v>
      </c>
      <c r="B10" s="191" t="s">
        <v>634</v>
      </c>
      <c r="C10" s="191"/>
      <c r="D10" s="191"/>
      <c r="E10" s="192"/>
      <c r="F10" s="193"/>
      <c r="G10" s="194"/>
    </row>
    <row r="11" spans="1:7" ht="15.75">
      <c r="A11" s="190">
        <v>6</v>
      </c>
      <c r="B11" s="191" t="s">
        <v>636</v>
      </c>
      <c r="C11" s="191"/>
      <c r="D11" s="191"/>
      <c r="E11" s="192"/>
      <c r="F11" s="193"/>
      <c r="G11" s="194"/>
    </row>
    <row r="12" spans="1:7" ht="15.75">
      <c r="A12" s="190">
        <v>7</v>
      </c>
      <c r="B12" s="191" t="s">
        <v>637</v>
      </c>
      <c r="C12" s="191"/>
      <c r="D12" s="191"/>
      <c r="E12" s="192"/>
      <c r="F12" s="193"/>
      <c r="G12" s="194"/>
    </row>
    <row r="13" spans="1:7" ht="15.75">
      <c r="A13" s="190"/>
      <c r="B13" s="191"/>
      <c r="C13" s="191"/>
      <c r="D13" s="191"/>
      <c r="E13" s="192"/>
      <c r="F13" s="193"/>
      <c r="G13" s="194"/>
    </row>
    <row r="14" spans="1:7" ht="16.5" thickBot="1">
      <c r="A14" s="1419" t="s">
        <v>1</v>
      </c>
      <c r="B14" s="1420"/>
      <c r="C14" s="1420"/>
      <c r="D14" s="1420"/>
      <c r="E14" s="60"/>
      <c r="F14" s="60"/>
      <c r="G14" s="46">
        <f>SUM(G6:G9)</f>
        <v>0</v>
      </c>
    </row>
  </sheetData>
  <sheetProtection/>
  <mergeCells count="7">
    <mergeCell ref="A1:G1"/>
    <mergeCell ref="B5:D5"/>
    <mergeCell ref="B6:D6"/>
    <mergeCell ref="B9:D9"/>
    <mergeCell ref="A14:D14"/>
    <mergeCell ref="A3:F3"/>
    <mergeCell ref="A4:G4"/>
  </mergeCells>
  <printOptions/>
  <pageMargins left="0.7" right="0.7" top="0.75" bottom="0.75" header="0.3" footer="0.3"/>
  <pageSetup fitToHeight="1" fitToWidth="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
      <selection activeCell="K40" sqref="K40"/>
    </sheetView>
  </sheetViews>
  <sheetFormatPr defaultColWidth="9.140625" defaultRowHeight="12.75"/>
  <cols>
    <col min="1" max="1" width="5.421875" style="0" customWidth="1"/>
    <col min="2" max="2" width="26.28125" style="0" customWidth="1"/>
    <col min="4" max="4" width="11.28125" style="0" customWidth="1"/>
    <col min="5" max="5" width="10.28125" style="0" customWidth="1"/>
    <col min="6" max="6" width="11.28125" style="0" customWidth="1"/>
    <col min="7" max="7" width="15.421875" style="0" customWidth="1"/>
  </cols>
  <sheetData>
    <row r="1" spans="1:7" ht="15.75">
      <c r="A1" s="1421" t="s">
        <v>116</v>
      </c>
      <c r="B1" s="1421"/>
      <c r="C1" s="1421"/>
      <c r="D1" s="1421"/>
      <c r="E1" s="1421"/>
      <c r="F1" s="1421"/>
      <c r="G1" s="1421"/>
    </row>
    <row r="2" ht="13.5" thickBot="1"/>
    <row r="3" spans="1:7" ht="34.5" customHeight="1">
      <c r="A3" s="1422" t="s">
        <v>117</v>
      </c>
      <c r="B3" s="1423"/>
      <c r="C3" s="1423"/>
      <c r="D3" s="1423"/>
      <c r="E3" s="1423"/>
      <c r="F3" s="1423"/>
      <c r="G3" s="47">
        <f>G8+G14</f>
        <v>0</v>
      </c>
    </row>
    <row r="4" spans="1:7" ht="15.75">
      <c r="A4" s="1414" t="s">
        <v>200</v>
      </c>
      <c r="B4" s="1415"/>
      <c r="C4" s="1415"/>
      <c r="D4" s="1415"/>
      <c r="E4" s="1415"/>
      <c r="F4" s="1415"/>
      <c r="G4" s="1416"/>
    </row>
    <row r="5" spans="1:7" ht="47.25">
      <c r="A5" s="39" t="s">
        <v>0</v>
      </c>
      <c r="B5" s="1417" t="s">
        <v>78</v>
      </c>
      <c r="C5" s="1417"/>
      <c r="D5" s="1417"/>
      <c r="E5" s="28" t="s">
        <v>48</v>
      </c>
      <c r="F5" s="28" t="s">
        <v>49</v>
      </c>
      <c r="G5" s="40" t="s">
        <v>46</v>
      </c>
    </row>
    <row r="6" spans="1:7" ht="15.75">
      <c r="A6" s="39">
        <v>1</v>
      </c>
      <c r="B6" s="1437"/>
      <c r="C6" s="1437"/>
      <c r="D6" s="1437"/>
      <c r="E6" s="25"/>
      <c r="F6" s="25"/>
      <c r="G6" s="41">
        <f>E6*F6</f>
        <v>0</v>
      </c>
    </row>
    <row r="7" spans="1:7" ht="15.75">
      <c r="A7" s="42" t="s">
        <v>31</v>
      </c>
      <c r="B7" s="1437"/>
      <c r="C7" s="1437"/>
      <c r="D7" s="1437"/>
      <c r="E7" s="35"/>
      <c r="F7" s="35"/>
      <c r="G7" s="43">
        <f>E7*F7</f>
        <v>0</v>
      </c>
    </row>
    <row r="8" spans="1:7" ht="15.75">
      <c r="A8" s="1429" t="s">
        <v>1</v>
      </c>
      <c r="B8" s="1430"/>
      <c r="C8" s="1430"/>
      <c r="D8" s="1430"/>
      <c r="E8" s="68"/>
      <c r="F8" s="69"/>
      <c r="G8" s="70">
        <f>SUM(G6:G7)</f>
        <v>0</v>
      </c>
    </row>
    <row r="9" spans="1:7" ht="28.5" customHeight="1">
      <c r="A9" s="71"/>
      <c r="B9" s="72"/>
      <c r="C9" s="72"/>
      <c r="D9" s="72"/>
      <c r="E9" s="72"/>
      <c r="F9" s="72"/>
      <c r="G9" s="73"/>
    </row>
    <row r="10" spans="1:7" ht="15.75">
      <c r="A10" s="1414" t="s">
        <v>201</v>
      </c>
      <c r="B10" s="1415"/>
      <c r="C10" s="1415"/>
      <c r="D10" s="1415"/>
      <c r="E10" s="1415"/>
      <c r="F10" s="1415"/>
      <c r="G10" s="1416"/>
    </row>
    <row r="11" spans="1:7" ht="47.25">
      <c r="A11" s="39" t="s">
        <v>0</v>
      </c>
      <c r="B11" s="1417" t="s">
        <v>78</v>
      </c>
      <c r="C11" s="1417"/>
      <c r="D11" s="1417"/>
      <c r="E11" s="28" t="s">
        <v>48</v>
      </c>
      <c r="F11" s="28" t="s">
        <v>49</v>
      </c>
      <c r="G11" s="40" t="s">
        <v>46</v>
      </c>
    </row>
    <row r="12" spans="1:7" ht="15.75">
      <c r="A12" s="39">
        <v>1</v>
      </c>
      <c r="B12" s="1437"/>
      <c r="C12" s="1437"/>
      <c r="D12" s="1437"/>
      <c r="E12" s="25"/>
      <c r="F12" s="25"/>
      <c r="G12" s="41">
        <f>E12*F12</f>
        <v>0</v>
      </c>
    </row>
    <row r="13" spans="1:7" ht="15.75">
      <c r="A13" s="42" t="s">
        <v>31</v>
      </c>
      <c r="B13" s="1437"/>
      <c r="C13" s="1437"/>
      <c r="D13" s="1437"/>
      <c r="E13" s="35"/>
      <c r="F13" s="35"/>
      <c r="G13" s="43">
        <f>E13*F13</f>
        <v>0</v>
      </c>
    </row>
    <row r="14" spans="1:7" ht="16.5" thickBot="1">
      <c r="A14" s="1419" t="s">
        <v>1</v>
      </c>
      <c r="B14" s="1420"/>
      <c r="C14" s="1420"/>
      <c r="D14" s="1420"/>
      <c r="E14" s="44"/>
      <c r="F14" s="45"/>
      <c r="G14" s="46">
        <f>SUM(G12:G13)</f>
        <v>0</v>
      </c>
    </row>
    <row r="15" ht="31.5" customHeight="1" thickBot="1"/>
    <row r="16" spans="1:7" ht="15.75">
      <c r="A16" s="1438" t="s">
        <v>118</v>
      </c>
      <c r="B16" s="1439"/>
      <c r="C16" s="1439"/>
      <c r="D16" s="1439"/>
      <c r="E16" s="1439"/>
      <c r="F16" s="1439"/>
      <c r="G16" s="47">
        <f>G21</f>
        <v>0</v>
      </c>
    </row>
    <row r="17" spans="1:7" ht="15.75">
      <c r="A17" s="1414" t="s">
        <v>183</v>
      </c>
      <c r="B17" s="1415"/>
      <c r="C17" s="1415"/>
      <c r="D17" s="1415"/>
      <c r="E17" s="1415"/>
      <c r="F17" s="1415"/>
      <c r="G17" s="1416"/>
    </row>
    <row r="18" spans="1:7" ht="47.25">
      <c r="A18" s="39" t="s">
        <v>0</v>
      </c>
      <c r="B18" s="1417" t="s">
        <v>78</v>
      </c>
      <c r="C18" s="1417"/>
      <c r="D18" s="1417"/>
      <c r="E18" s="28" t="s">
        <v>48</v>
      </c>
      <c r="F18" s="28" t="s">
        <v>49</v>
      </c>
      <c r="G18" s="40" t="s">
        <v>46</v>
      </c>
    </row>
    <row r="19" spans="1:7" ht="15.75">
      <c r="A19" s="39">
        <v>1</v>
      </c>
      <c r="B19" s="1437"/>
      <c r="C19" s="1437"/>
      <c r="D19" s="1437"/>
      <c r="E19" s="25"/>
      <c r="F19" s="25"/>
      <c r="G19" s="41">
        <f>E19*F19</f>
        <v>0</v>
      </c>
    </row>
    <row r="20" spans="1:7" ht="15.75">
      <c r="A20" s="42" t="s">
        <v>31</v>
      </c>
      <c r="B20" s="1437"/>
      <c r="C20" s="1437"/>
      <c r="D20" s="1437"/>
      <c r="E20" s="35"/>
      <c r="F20" s="35"/>
      <c r="G20" s="43">
        <f>E20*F20</f>
        <v>0</v>
      </c>
    </row>
    <row r="21" spans="1:7" ht="16.5" thickBot="1">
      <c r="A21" s="1419" t="s">
        <v>1</v>
      </c>
      <c r="B21" s="1420"/>
      <c r="C21" s="1420"/>
      <c r="D21" s="1420"/>
      <c r="E21" s="44"/>
      <c r="F21" s="45"/>
      <c r="G21" s="46">
        <f>SUM(G19:G20)</f>
        <v>0</v>
      </c>
    </row>
  </sheetData>
  <sheetProtection/>
  <mergeCells count="18">
    <mergeCell ref="A21:D21"/>
    <mergeCell ref="A3:F3"/>
    <mergeCell ref="A16:F16"/>
    <mergeCell ref="A4:G4"/>
    <mergeCell ref="B5:D5"/>
    <mergeCell ref="B6:D6"/>
    <mergeCell ref="B7:D7"/>
    <mergeCell ref="A8:D8"/>
    <mergeCell ref="A1:G1"/>
    <mergeCell ref="B18:D18"/>
    <mergeCell ref="B19:D19"/>
    <mergeCell ref="A17:G17"/>
    <mergeCell ref="B20:D20"/>
    <mergeCell ref="A10:G10"/>
    <mergeCell ref="B11:D11"/>
    <mergeCell ref="B12:D12"/>
    <mergeCell ref="B13:D13"/>
    <mergeCell ref="A14:D1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DA62"/>
  <sheetViews>
    <sheetView view="pageBreakPreview" zoomScaleSheetLayoutView="100" zoomScalePageLayoutView="0" workbookViewId="0" topLeftCell="A1">
      <pane ySplit="6" topLeftCell="A7" activePane="bottomLeft" state="frozen"/>
      <selection pane="topLeft" activeCell="A1" sqref="A1"/>
      <selection pane="bottomLeft" activeCell="CJ61" sqref="CJ61:DA61"/>
    </sheetView>
  </sheetViews>
  <sheetFormatPr defaultColWidth="0.85546875" defaultRowHeight="12.75"/>
  <cols>
    <col min="1" max="16384" width="0.85546875" style="613" customWidth="1"/>
  </cols>
  <sheetData>
    <row r="1" s="604" customFormat="1" ht="3" customHeight="1"/>
    <row r="2" spans="1:105" s="605" customFormat="1" ht="14.25">
      <c r="A2" s="1440" t="s">
        <v>982</v>
      </c>
      <c r="B2" s="1440"/>
      <c r="C2" s="1440"/>
      <c r="D2" s="1440"/>
      <c r="E2" s="1440"/>
      <c r="F2" s="1440"/>
      <c r="G2" s="1440"/>
      <c r="H2" s="1440"/>
      <c r="I2" s="1440"/>
      <c r="J2" s="1440"/>
      <c r="K2" s="1440"/>
      <c r="L2" s="1440"/>
      <c r="M2" s="1440"/>
      <c r="N2" s="1440"/>
      <c r="O2" s="1440"/>
      <c r="P2" s="1440"/>
      <c r="Q2" s="1440"/>
      <c r="R2" s="1440"/>
      <c r="S2" s="1440"/>
      <c r="T2" s="1440"/>
      <c r="U2" s="1440"/>
      <c r="V2" s="1440"/>
      <c r="W2" s="1440"/>
      <c r="X2" s="1440"/>
      <c r="Y2" s="1440"/>
      <c r="Z2" s="1440"/>
      <c r="AA2" s="1440"/>
      <c r="AB2" s="1440"/>
      <c r="AC2" s="1440"/>
      <c r="AD2" s="1440"/>
      <c r="AE2" s="1440"/>
      <c r="AF2" s="1440"/>
      <c r="AG2" s="1440"/>
      <c r="AH2" s="1440"/>
      <c r="AI2" s="1440"/>
      <c r="AJ2" s="1440"/>
      <c r="AK2" s="1440"/>
      <c r="AL2" s="1440"/>
      <c r="AM2" s="1440"/>
      <c r="AN2" s="1440"/>
      <c r="AO2" s="1440"/>
      <c r="AP2" s="1440"/>
      <c r="AQ2" s="1440"/>
      <c r="AR2" s="1440"/>
      <c r="AS2" s="1440"/>
      <c r="AT2" s="1440"/>
      <c r="AU2" s="1440"/>
      <c r="AV2" s="1440"/>
      <c r="AW2" s="1440"/>
      <c r="AX2" s="1440"/>
      <c r="AY2" s="1440"/>
      <c r="AZ2" s="1440"/>
      <c r="BA2" s="1440"/>
      <c r="BB2" s="1440"/>
      <c r="BC2" s="1440"/>
      <c r="BD2" s="1440"/>
      <c r="BE2" s="1440"/>
      <c r="BF2" s="1440"/>
      <c r="BG2" s="1440"/>
      <c r="BH2" s="1440"/>
      <c r="BI2" s="1440"/>
      <c r="BJ2" s="1440"/>
      <c r="BK2" s="1440"/>
      <c r="BL2" s="1440"/>
      <c r="BM2" s="1440"/>
      <c r="BN2" s="1440"/>
      <c r="BO2" s="1440"/>
      <c r="BP2" s="1440"/>
      <c r="BQ2" s="1440"/>
      <c r="BR2" s="1440"/>
      <c r="BS2" s="1440"/>
      <c r="BT2" s="1440"/>
      <c r="BU2" s="1440"/>
      <c r="BV2" s="1440"/>
      <c r="BW2" s="1440"/>
      <c r="BX2" s="1440"/>
      <c r="BY2" s="1440"/>
      <c r="BZ2" s="1440"/>
      <c r="CA2" s="1440"/>
      <c r="CB2" s="1440"/>
      <c r="CC2" s="1440"/>
      <c r="CD2" s="1440"/>
      <c r="CE2" s="1440"/>
      <c r="CF2" s="1440"/>
      <c r="CG2" s="1440"/>
      <c r="CH2" s="1440"/>
      <c r="CI2" s="1440"/>
      <c r="CJ2" s="1440"/>
      <c r="CK2" s="1440"/>
      <c r="CL2" s="1440"/>
      <c r="CM2" s="1440"/>
      <c r="CN2" s="1440"/>
      <c r="CO2" s="1440"/>
      <c r="CP2" s="1440"/>
      <c r="CQ2" s="1440"/>
      <c r="CR2" s="1440"/>
      <c r="CS2" s="1440"/>
      <c r="CT2" s="1440"/>
      <c r="CU2" s="1440"/>
      <c r="CV2" s="1440"/>
      <c r="CW2" s="1440"/>
      <c r="CX2" s="1440"/>
      <c r="CY2" s="1440"/>
      <c r="CZ2" s="1440"/>
      <c r="DA2" s="1440"/>
    </row>
    <row r="3" spans="1:19" s="604" customFormat="1" ht="12.75">
      <c r="A3" s="606"/>
      <c r="C3" s="607"/>
      <c r="D3" s="607"/>
      <c r="E3" s="607"/>
      <c r="F3" s="607"/>
      <c r="G3" s="607"/>
      <c r="H3" s="607"/>
      <c r="I3" s="607"/>
      <c r="J3" s="607"/>
      <c r="K3" s="607"/>
      <c r="L3" s="607"/>
      <c r="M3" s="607"/>
      <c r="N3" s="607"/>
      <c r="O3" s="607"/>
      <c r="P3" s="607"/>
      <c r="Q3" s="607"/>
      <c r="R3" s="607"/>
      <c r="S3" s="607"/>
    </row>
    <row r="4" spans="1:105" s="608" customFormat="1" ht="12.75">
      <c r="A4" s="608" t="s">
        <v>983</v>
      </c>
      <c r="V4" s="1441" t="s">
        <v>140</v>
      </c>
      <c r="W4" s="1441"/>
      <c r="X4" s="1441"/>
      <c r="Y4" s="1441"/>
      <c r="Z4" s="1441"/>
      <c r="AA4" s="1441"/>
      <c r="AB4" s="1441"/>
      <c r="AC4" s="1441"/>
      <c r="AD4" s="1441"/>
      <c r="AE4" s="1441"/>
      <c r="AF4" s="1441"/>
      <c r="AG4" s="1441"/>
      <c r="AH4" s="1441"/>
      <c r="AI4" s="1441"/>
      <c r="AJ4" s="1441"/>
      <c r="AK4" s="1441"/>
      <c r="AL4" s="1441"/>
      <c r="AM4" s="1441"/>
      <c r="AN4" s="1441"/>
      <c r="AO4" s="1441"/>
      <c r="AP4" s="1441"/>
      <c r="AQ4" s="1441"/>
      <c r="AR4" s="1441"/>
      <c r="AS4" s="1441"/>
      <c r="AT4" s="1441"/>
      <c r="AU4" s="1441"/>
      <c r="AV4" s="1441"/>
      <c r="AW4" s="1441"/>
      <c r="AX4" s="1441"/>
      <c r="AY4" s="1441"/>
      <c r="AZ4" s="1441"/>
      <c r="BA4" s="1441"/>
      <c r="BB4" s="1441"/>
      <c r="BC4" s="1441"/>
      <c r="BD4" s="1441"/>
      <c r="BE4" s="1441"/>
      <c r="BF4" s="1441"/>
      <c r="BG4" s="1441"/>
      <c r="BH4" s="1441"/>
      <c r="BI4" s="1441"/>
      <c r="BJ4" s="1441"/>
      <c r="BK4" s="1441"/>
      <c r="BL4" s="1441"/>
      <c r="BM4" s="1441"/>
      <c r="BN4" s="1441"/>
      <c r="BO4" s="1441"/>
      <c r="BP4" s="1441"/>
      <c r="BQ4" s="1441"/>
      <c r="BR4" s="1441"/>
      <c r="BS4" s="1441"/>
      <c r="BT4" s="1441"/>
      <c r="BU4" s="1441"/>
      <c r="BV4" s="1441"/>
      <c r="BW4" s="1441"/>
      <c r="BX4" s="1441"/>
      <c r="BY4" s="1441"/>
      <c r="BZ4" s="1441"/>
      <c r="CA4" s="1441"/>
      <c r="CB4" s="1441"/>
      <c r="CC4" s="1441"/>
      <c r="CD4" s="1441"/>
      <c r="CE4" s="1441"/>
      <c r="CF4" s="1441"/>
      <c r="CG4" s="1441"/>
      <c r="CH4" s="1441"/>
      <c r="CI4" s="1441"/>
      <c r="CJ4" s="1441"/>
      <c r="CK4" s="1441"/>
      <c r="CL4" s="1441"/>
      <c r="CM4" s="1441"/>
      <c r="CN4" s="1441"/>
      <c r="CO4" s="1441"/>
      <c r="CP4" s="1441"/>
      <c r="CQ4" s="1441"/>
      <c r="CR4" s="1441"/>
      <c r="CS4" s="1441"/>
      <c r="CT4" s="1441"/>
      <c r="CU4" s="1441"/>
      <c r="CV4" s="1441"/>
      <c r="CW4" s="1441"/>
      <c r="CX4" s="1441"/>
      <c r="CY4" s="1441"/>
      <c r="CZ4" s="1441"/>
      <c r="DA4" s="1441"/>
    </row>
    <row r="5" s="604" customFormat="1" ht="7.5" customHeight="1"/>
    <row r="6" spans="1:105" s="608" customFormat="1" ht="12.75">
      <c r="A6" s="608" t="s">
        <v>984</v>
      </c>
      <c r="AL6" s="1442" t="s">
        <v>980</v>
      </c>
      <c r="AM6" s="1442"/>
      <c r="AN6" s="1442"/>
      <c r="AO6" s="1442"/>
      <c r="AP6" s="1442"/>
      <c r="AQ6" s="1442"/>
      <c r="AR6" s="1442"/>
      <c r="AS6" s="1442"/>
      <c r="AT6" s="1442"/>
      <c r="AU6" s="1442"/>
      <c r="AV6" s="1442"/>
      <c r="AW6" s="1442"/>
      <c r="AX6" s="1442"/>
      <c r="AY6" s="1442"/>
      <c r="AZ6" s="1442"/>
      <c r="BA6" s="1442"/>
      <c r="BB6" s="1442"/>
      <c r="BC6" s="1442"/>
      <c r="BD6" s="1442"/>
      <c r="BE6" s="1442"/>
      <c r="BF6" s="1442"/>
      <c r="BG6" s="1442"/>
      <c r="BH6" s="1442"/>
      <c r="BI6" s="1442"/>
      <c r="BJ6" s="1442"/>
      <c r="BK6" s="1442"/>
      <c r="BL6" s="1442"/>
      <c r="BM6" s="1442"/>
      <c r="BN6" s="1442"/>
      <c r="BO6" s="1442"/>
      <c r="BP6" s="1442"/>
      <c r="BQ6" s="1442"/>
      <c r="BR6" s="1442"/>
      <c r="BS6" s="1442"/>
      <c r="BT6" s="1442"/>
      <c r="BU6" s="1442"/>
      <c r="BV6" s="1442"/>
      <c r="BW6" s="1442"/>
      <c r="BX6" s="1442"/>
      <c r="BY6" s="1442"/>
      <c r="BZ6" s="1442"/>
      <c r="CA6" s="1442"/>
      <c r="CB6" s="1442"/>
      <c r="CC6" s="1442"/>
      <c r="CD6" s="1442"/>
      <c r="CE6" s="1442"/>
      <c r="CF6" s="1442"/>
      <c r="CG6" s="1442"/>
      <c r="CH6" s="1442"/>
      <c r="CI6" s="1442"/>
      <c r="CJ6" s="1442"/>
      <c r="CK6" s="1442"/>
      <c r="CL6" s="1442"/>
      <c r="CM6" s="1442"/>
      <c r="CN6" s="1442"/>
      <c r="CO6" s="1442"/>
      <c r="CP6" s="1442"/>
      <c r="CQ6" s="1442"/>
      <c r="CR6" s="1442"/>
      <c r="CS6" s="1442"/>
      <c r="CT6" s="1442"/>
      <c r="CU6" s="1442"/>
      <c r="CV6" s="1442"/>
      <c r="CW6" s="1442"/>
      <c r="CX6" s="1442"/>
      <c r="CY6" s="1442"/>
      <c r="CZ6" s="1442"/>
      <c r="DA6" s="1442"/>
    </row>
    <row r="7" s="604" customFormat="1" ht="12.75" hidden="1"/>
    <row r="8" spans="1:105" s="608" customFormat="1" ht="12.75" hidden="1">
      <c r="A8" s="1443" t="s">
        <v>985</v>
      </c>
      <c r="B8" s="1443"/>
      <c r="C8" s="1443"/>
      <c r="D8" s="1443"/>
      <c r="E8" s="1443"/>
      <c r="F8" s="1443"/>
      <c r="G8" s="1443"/>
      <c r="H8" s="1443"/>
      <c r="I8" s="1443"/>
      <c r="J8" s="1443"/>
      <c r="K8" s="1443"/>
      <c r="L8" s="1443"/>
      <c r="M8" s="1443"/>
      <c r="N8" s="1443"/>
      <c r="O8" s="1443"/>
      <c r="P8" s="1443"/>
      <c r="Q8" s="1443"/>
      <c r="R8" s="1443"/>
      <c r="S8" s="1443"/>
      <c r="T8" s="1443"/>
      <c r="U8" s="1443"/>
      <c r="V8" s="1443"/>
      <c r="W8" s="1443"/>
      <c r="X8" s="1443"/>
      <c r="Y8" s="1443"/>
      <c r="Z8" s="1443"/>
      <c r="AA8" s="1443"/>
      <c r="AB8" s="1443"/>
      <c r="AC8" s="1443"/>
      <c r="AD8" s="1443"/>
      <c r="AE8" s="1443"/>
      <c r="AF8" s="1443"/>
      <c r="AG8" s="1443"/>
      <c r="AH8" s="1443"/>
      <c r="AI8" s="1443"/>
      <c r="AJ8" s="1443"/>
      <c r="AK8" s="1443"/>
      <c r="AL8" s="1443"/>
      <c r="AM8" s="1443"/>
      <c r="AN8" s="1443"/>
      <c r="AO8" s="1443"/>
      <c r="AP8" s="1443"/>
      <c r="AQ8" s="1443"/>
      <c r="AR8" s="1443"/>
      <c r="AS8" s="1443"/>
      <c r="AT8" s="1443"/>
      <c r="AU8" s="1443"/>
      <c r="AV8" s="1443"/>
      <c r="AW8" s="1443"/>
      <c r="AX8" s="1443"/>
      <c r="AY8" s="1443"/>
      <c r="AZ8" s="1443"/>
      <c r="BA8" s="1443"/>
      <c r="BB8" s="1443"/>
      <c r="BC8" s="1443"/>
      <c r="BD8" s="1443"/>
      <c r="BE8" s="1443"/>
      <c r="BF8" s="1443"/>
      <c r="BG8" s="1443"/>
      <c r="BH8" s="1443"/>
      <c r="BI8" s="1443"/>
      <c r="BJ8" s="1443"/>
      <c r="BK8" s="1443"/>
      <c r="BL8" s="1443"/>
      <c r="BM8" s="1443"/>
      <c r="BN8" s="1443"/>
      <c r="BO8" s="1443"/>
      <c r="BP8" s="1443"/>
      <c r="BQ8" s="1443"/>
      <c r="BR8" s="1443"/>
      <c r="BS8" s="1443"/>
      <c r="BT8" s="1443"/>
      <c r="BU8" s="1443"/>
      <c r="BV8" s="1443"/>
      <c r="BW8" s="1443"/>
      <c r="BX8" s="1443"/>
      <c r="BY8" s="1443"/>
      <c r="BZ8" s="1443"/>
      <c r="CA8" s="1443"/>
      <c r="CB8" s="1443"/>
      <c r="CC8" s="1443"/>
      <c r="CD8" s="1443"/>
      <c r="CE8" s="1443"/>
      <c r="CF8" s="1443"/>
      <c r="CG8" s="1443"/>
      <c r="CH8" s="1443"/>
      <c r="CI8" s="1443"/>
      <c r="CJ8" s="1443"/>
      <c r="CK8" s="1443"/>
      <c r="CL8" s="1443"/>
      <c r="CM8" s="1443"/>
      <c r="CN8" s="1443"/>
      <c r="CO8" s="1443"/>
      <c r="CP8" s="1443"/>
      <c r="CQ8" s="1443"/>
      <c r="CR8" s="1443"/>
      <c r="CS8" s="1443"/>
      <c r="CT8" s="1443"/>
      <c r="CU8" s="1443"/>
      <c r="CV8" s="1443"/>
      <c r="CW8" s="1443"/>
      <c r="CX8" s="1443"/>
      <c r="CY8" s="1443"/>
      <c r="CZ8" s="1443"/>
      <c r="DA8" s="1443"/>
    </row>
    <row r="9" ht="12.75" hidden="1"/>
    <row r="10" spans="1:105" s="604" customFormat="1" ht="42" customHeight="1" hidden="1">
      <c r="A10" s="1444" t="s">
        <v>898</v>
      </c>
      <c r="B10" s="1444"/>
      <c r="C10" s="1444"/>
      <c r="D10" s="1444"/>
      <c r="E10" s="1444"/>
      <c r="F10" s="1444"/>
      <c r="G10" s="1444" t="s">
        <v>20</v>
      </c>
      <c r="H10" s="1444"/>
      <c r="I10" s="1444"/>
      <c r="J10" s="1444"/>
      <c r="K10" s="1444"/>
      <c r="L10" s="1444"/>
      <c r="M10" s="1444"/>
      <c r="N10" s="1444"/>
      <c r="O10" s="1444"/>
      <c r="P10" s="1444"/>
      <c r="Q10" s="1444"/>
      <c r="R10" s="1444"/>
      <c r="S10" s="1444"/>
      <c r="T10" s="1444"/>
      <c r="U10" s="1444"/>
      <c r="V10" s="1444"/>
      <c r="W10" s="1444"/>
      <c r="X10" s="1444"/>
      <c r="Y10" s="1444"/>
      <c r="Z10" s="1444"/>
      <c r="AA10" s="1444"/>
      <c r="AB10" s="1444"/>
      <c r="AC10" s="1444"/>
      <c r="AD10" s="1444"/>
      <c r="AE10" s="1444"/>
      <c r="AF10" s="1444"/>
      <c r="AG10" s="1444"/>
      <c r="AH10" s="1444"/>
      <c r="AI10" s="1444"/>
      <c r="AJ10" s="1444"/>
      <c r="AK10" s="1444"/>
      <c r="AL10" s="1444"/>
      <c r="AM10" s="1444"/>
      <c r="AN10" s="1444"/>
      <c r="AO10" s="1444"/>
      <c r="AP10" s="1444"/>
      <c r="AQ10" s="1444"/>
      <c r="AR10" s="1444"/>
      <c r="AS10" s="1445" t="s">
        <v>986</v>
      </c>
      <c r="AT10" s="1446"/>
      <c r="AU10" s="1446"/>
      <c r="AV10" s="1446"/>
      <c r="AW10" s="1446"/>
      <c r="AX10" s="1446"/>
      <c r="AY10" s="1446"/>
      <c r="AZ10" s="1446"/>
      <c r="BA10" s="1446"/>
      <c r="BB10" s="1446"/>
      <c r="BC10" s="1446"/>
      <c r="BD10" s="1446"/>
      <c r="BE10" s="1446"/>
      <c r="BF10" s="1447"/>
      <c r="BG10" s="1444" t="s">
        <v>987</v>
      </c>
      <c r="BH10" s="1444"/>
      <c r="BI10" s="1444"/>
      <c r="BJ10" s="1444"/>
      <c r="BK10" s="1444"/>
      <c r="BL10" s="1444"/>
      <c r="BM10" s="1444"/>
      <c r="BN10" s="1444"/>
      <c r="BO10" s="1444"/>
      <c r="BP10" s="1444"/>
      <c r="BQ10" s="1444"/>
      <c r="BR10" s="1444"/>
      <c r="BS10" s="1444"/>
      <c r="BT10" s="1444"/>
      <c r="BU10" s="1444" t="s">
        <v>988</v>
      </c>
      <c r="BV10" s="1444"/>
      <c r="BW10" s="1444"/>
      <c r="BX10" s="1444"/>
      <c r="BY10" s="1444"/>
      <c r="BZ10" s="1444"/>
      <c r="CA10" s="1444"/>
      <c r="CB10" s="1444"/>
      <c r="CC10" s="1444"/>
      <c r="CD10" s="1444"/>
      <c r="CE10" s="1444"/>
      <c r="CF10" s="1444"/>
      <c r="CG10" s="1444"/>
      <c r="CH10" s="1444"/>
      <c r="CI10" s="1444"/>
      <c r="CJ10" s="1444" t="s">
        <v>989</v>
      </c>
      <c r="CK10" s="1444"/>
      <c r="CL10" s="1444"/>
      <c r="CM10" s="1444"/>
      <c r="CN10" s="1444"/>
      <c r="CO10" s="1444"/>
      <c r="CP10" s="1444"/>
      <c r="CQ10" s="1444"/>
      <c r="CR10" s="1444"/>
      <c r="CS10" s="1444"/>
      <c r="CT10" s="1444"/>
      <c r="CU10" s="1444"/>
      <c r="CV10" s="1444"/>
      <c r="CW10" s="1444"/>
      <c r="CX10" s="1444"/>
      <c r="CY10" s="1444"/>
      <c r="CZ10" s="1444"/>
      <c r="DA10" s="1444"/>
    </row>
    <row r="11" spans="1:105" s="609" customFormat="1" ht="12.75" hidden="1">
      <c r="A11" s="1448">
        <v>1</v>
      </c>
      <c r="B11" s="1448"/>
      <c r="C11" s="1448"/>
      <c r="D11" s="1448"/>
      <c r="E11" s="1448"/>
      <c r="F11" s="1448"/>
      <c r="G11" s="1448">
        <v>2</v>
      </c>
      <c r="H11" s="1448"/>
      <c r="I11" s="1448"/>
      <c r="J11" s="1448"/>
      <c r="K11" s="1448"/>
      <c r="L11" s="1448"/>
      <c r="M11" s="1448"/>
      <c r="N11" s="1448"/>
      <c r="O11" s="1448"/>
      <c r="P11" s="1448"/>
      <c r="Q11" s="1448"/>
      <c r="R11" s="1448"/>
      <c r="S11" s="1448"/>
      <c r="T11" s="1448"/>
      <c r="U11" s="1448"/>
      <c r="V11" s="1448"/>
      <c r="W11" s="1448"/>
      <c r="X11" s="1448"/>
      <c r="Y11" s="1448"/>
      <c r="Z11" s="1448"/>
      <c r="AA11" s="1448"/>
      <c r="AB11" s="1448"/>
      <c r="AC11" s="1448"/>
      <c r="AD11" s="1448"/>
      <c r="AE11" s="1448"/>
      <c r="AF11" s="1448"/>
      <c r="AG11" s="1448"/>
      <c r="AH11" s="1448"/>
      <c r="AI11" s="1448"/>
      <c r="AJ11" s="1448"/>
      <c r="AK11" s="1448"/>
      <c r="AL11" s="1448"/>
      <c r="AM11" s="1448"/>
      <c r="AN11" s="1448"/>
      <c r="AO11" s="1448"/>
      <c r="AP11" s="1448"/>
      <c r="AQ11" s="1448"/>
      <c r="AR11" s="1448"/>
      <c r="AS11" s="1449">
        <v>3</v>
      </c>
      <c r="AT11" s="1450"/>
      <c r="AU11" s="1450"/>
      <c r="AV11" s="1450"/>
      <c r="AW11" s="1450"/>
      <c r="AX11" s="1450"/>
      <c r="AY11" s="1450"/>
      <c r="AZ11" s="1450"/>
      <c r="BA11" s="1450"/>
      <c r="BB11" s="1450"/>
      <c r="BC11" s="1450"/>
      <c r="BD11" s="1450"/>
      <c r="BE11" s="1450"/>
      <c r="BF11" s="1451"/>
      <c r="BG11" s="1448">
        <v>4</v>
      </c>
      <c r="BH11" s="1448"/>
      <c r="BI11" s="1448"/>
      <c r="BJ11" s="1448"/>
      <c r="BK11" s="1448"/>
      <c r="BL11" s="1448"/>
      <c r="BM11" s="1448"/>
      <c r="BN11" s="1448"/>
      <c r="BO11" s="1448"/>
      <c r="BP11" s="1448"/>
      <c r="BQ11" s="1448"/>
      <c r="BR11" s="1448"/>
      <c r="BS11" s="1448"/>
      <c r="BT11" s="1448"/>
      <c r="BU11" s="1448">
        <v>5</v>
      </c>
      <c r="BV11" s="1448"/>
      <c r="BW11" s="1448"/>
      <c r="BX11" s="1448"/>
      <c r="BY11" s="1448"/>
      <c r="BZ11" s="1448"/>
      <c r="CA11" s="1448"/>
      <c r="CB11" s="1448"/>
      <c r="CC11" s="1448"/>
      <c r="CD11" s="1448"/>
      <c r="CE11" s="1448"/>
      <c r="CF11" s="1448"/>
      <c r="CG11" s="1448"/>
      <c r="CH11" s="1448"/>
      <c r="CI11" s="1448"/>
      <c r="CJ11" s="1448">
        <v>6</v>
      </c>
      <c r="CK11" s="1448"/>
      <c r="CL11" s="1448"/>
      <c r="CM11" s="1448"/>
      <c r="CN11" s="1448"/>
      <c r="CO11" s="1448"/>
      <c r="CP11" s="1448"/>
      <c r="CQ11" s="1448"/>
      <c r="CR11" s="1448"/>
      <c r="CS11" s="1448"/>
      <c r="CT11" s="1448"/>
      <c r="CU11" s="1448"/>
      <c r="CV11" s="1448"/>
      <c r="CW11" s="1448"/>
      <c r="CX11" s="1448"/>
      <c r="CY11" s="1448"/>
      <c r="CZ11" s="1448"/>
      <c r="DA11" s="1448"/>
    </row>
    <row r="12" spans="1:105" s="610" customFormat="1" ht="15" customHeight="1" hidden="1">
      <c r="A12" s="1452"/>
      <c r="B12" s="1452"/>
      <c r="C12" s="1452"/>
      <c r="D12" s="1452"/>
      <c r="E12" s="1452"/>
      <c r="F12" s="1452"/>
      <c r="G12" s="1453"/>
      <c r="H12" s="1453"/>
      <c r="I12" s="1453"/>
      <c r="J12" s="1453"/>
      <c r="K12" s="1453"/>
      <c r="L12" s="1453"/>
      <c r="M12" s="1453"/>
      <c r="N12" s="1453"/>
      <c r="O12" s="1453"/>
      <c r="P12" s="1453"/>
      <c r="Q12" s="1453"/>
      <c r="R12" s="1453"/>
      <c r="S12" s="1453"/>
      <c r="T12" s="1453"/>
      <c r="U12" s="1453"/>
      <c r="V12" s="1453"/>
      <c r="W12" s="1453"/>
      <c r="X12" s="1453"/>
      <c r="Y12" s="1453"/>
      <c r="Z12" s="1453"/>
      <c r="AA12" s="1453"/>
      <c r="AB12" s="1453"/>
      <c r="AC12" s="1453"/>
      <c r="AD12" s="1453"/>
      <c r="AE12" s="1453"/>
      <c r="AF12" s="1453"/>
      <c r="AG12" s="1453"/>
      <c r="AH12" s="1453"/>
      <c r="AI12" s="1453"/>
      <c r="AJ12" s="1453"/>
      <c r="AK12" s="1453"/>
      <c r="AL12" s="1453"/>
      <c r="AM12" s="1453"/>
      <c r="AN12" s="1453"/>
      <c r="AO12" s="1453"/>
      <c r="AP12" s="1453"/>
      <c r="AQ12" s="1453"/>
      <c r="AR12" s="1453"/>
      <c r="AS12" s="1449"/>
      <c r="AT12" s="1450"/>
      <c r="AU12" s="1450"/>
      <c r="AV12" s="1450"/>
      <c r="AW12" s="1450"/>
      <c r="AX12" s="1450"/>
      <c r="AY12" s="1450"/>
      <c r="AZ12" s="1450"/>
      <c r="BA12" s="1450"/>
      <c r="BB12" s="1450"/>
      <c r="BC12" s="1450"/>
      <c r="BD12" s="1450"/>
      <c r="BE12" s="1450"/>
      <c r="BF12" s="1451"/>
      <c r="BG12" s="1448"/>
      <c r="BH12" s="1448"/>
      <c r="BI12" s="1448"/>
      <c r="BJ12" s="1448"/>
      <c r="BK12" s="1448"/>
      <c r="BL12" s="1448"/>
      <c r="BM12" s="1448"/>
      <c r="BN12" s="1448"/>
      <c r="BO12" s="1448"/>
      <c r="BP12" s="1448"/>
      <c r="BQ12" s="1448"/>
      <c r="BR12" s="1448"/>
      <c r="BS12" s="1448"/>
      <c r="BT12" s="1448"/>
      <c r="BU12" s="1448"/>
      <c r="BV12" s="1448"/>
      <c r="BW12" s="1448"/>
      <c r="BX12" s="1448"/>
      <c r="BY12" s="1448"/>
      <c r="BZ12" s="1448"/>
      <c r="CA12" s="1448"/>
      <c r="CB12" s="1448"/>
      <c r="CC12" s="1448"/>
      <c r="CD12" s="1448"/>
      <c r="CE12" s="1448"/>
      <c r="CF12" s="1448"/>
      <c r="CG12" s="1448"/>
      <c r="CH12" s="1448"/>
      <c r="CI12" s="1448"/>
      <c r="CJ12" s="1448"/>
      <c r="CK12" s="1448"/>
      <c r="CL12" s="1448"/>
      <c r="CM12" s="1448"/>
      <c r="CN12" s="1448"/>
      <c r="CO12" s="1448"/>
      <c r="CP12" s="1448"/>
      <c r="CQ12" s="1448"/>
      <c r="CR12" s="1448"/>
      <c r="CS12" s="1448"/>
      <c r="CT12" s="1448"/>
      <c r="CU12" s="1448"/>
      <c r="CV12" s="1448"/>
      <c r="CW12" s="1448"/>
      <c r="CX12" s="1448"/>
      <c r="CY12" s="1448"/>
      <c r="CZ12" s="1448"/>
      <c r="DA12" s="1448"/>
    </row>
    <row r="13" spans="1:105" s="610" customFormat="1" ht="15" customHeight="1" hidden="1">
      <c r="A13" s="1452"/>
      <c r="B13" s="1452"/>
      <c r="C13" s="1452"/>
      <c r="D13" s="1452"/>
      <c r="E13" s="1452"/>
      <c r="F13" s="1452"/>
      <c r="G13" s="1453"/>
      <c r="H13" s="1453"/>
      <c r="I13" s="1453"/>
      <c r="J13" s="1453"/>
      <c r="K13" s="1453"/>
      <c r="L13" s="1453"/>
      <c r="M13" s="1453"/>
      <c r="N13" s="1453"/>
      <c r="O13" s="1453"/>
      <c r="P13" s="1453"/>
      <c r="Q13" s="1453"/>
      <c r="R13" s="1453"/>
      <c r="S13" s="1453"/>
      <c r="T13" s="1453"/>
      <c r="U13" s="1453"/>
      <c r="V13" s="1453"/>
      <c r="W13" s="1453"/>
      <c r="X13" s="1453"/>
      <c r="Y13" s="1453"/>
      <c r="Z13" s="1453"/>
      <c r="AA13" s="1453"/>
      <c r="AB13" s="1453"/>
      <c r="AC13" s="1453"/>
      <c r="AD13" s="1453"/>
      <c r="AE13" s="1453"/>
      <c r="AF13" s="1453"/>
      <c r="AG13" s="1453"/>
      <c r="AH13" s="1453"/>
      <c r="AI13" s="1453"/>
      <c r="AJ13" s="1453"/>
      <c r="AK13" s="1453"/>
      <c r="AL13" s="1453"/>
      <c r="AM13" s="1453"/>
      <c r="AN13" s="1453"/>
      <c r="AO13" s="1453"/>
      <c r="AP13" s="1453"/>
      <c r="AQ13" s="1453"/>
      <c r="AR13" s="1453"/>
      <c r="AS13" s="1449"/>
      <c r="AT13" s="1450"/>
      <c r="AU13" s="1450"/>
      <c r="AV13" s="1450"/>
      <c r="AW13" s="1450"/>
      <c r="AX13" s="1450"/>
      <c r="AY13" s="1450"/>
      <c r="AZ13" s="1450"/>
      <c r="BA13" s="1450"/>
      <c r="BB13" s="1450"/>
      <c r="BC13" s="1450"/>
      <c r="BD13" s="1450"/>
      <c r="BE13" s="1450"/>
      <c r="BF13" s="1451"/>
      <c r="BG13" s="1448"/>
      <c r="BH13" s="1448"/>
      <c r="BI13" s="1448"/>
      <c r="BJ13" s="1448"/>
      <c r="BK13" s="1448"/>
      <c r="BL13" s="1448"/>
      <c r="BM13" s="1448"/>
      <c r="BN13" s="1448"/>
      <c r="BO13" s="1448"/>
      <c r="BP13" s="1448"/>
      <c r="BQ13" s="1448"/>
      <c r="BR13" s="1448"/>
      <c r="BS13" s="1448"/>
      <c r="BT13" s="1448"/>
      <c r="BU13" s="1448"/>
      <c r="BV13" s="1448"/>
      <c r="BW13" s="1448"/>
      <c r="BX13" s="1448"/>
      <c r="BY13" s="1448"/>
      <c r="BZ13" s="1448"/>
      <c r="CA13" s="1448"/>
      <c r="CB13" s="1448"/>
      <c r="CC13" s="1448"/>
      <c r="CD13" s="1448"/>
      <c r="CE13" s="1448"/>
      <c r="CF13" s="1448"/>
      <c r="CG13" s="1448"/>
      <c r="CH13" s="1448"/>
      <c r="CI13" s="1448"/>
      <c r="CJ13" s="1448"/>
      <c r="CK13" s="1448"/>
      <c r="CL13" s="1448"/>
      <c r="CM13" s="1448"/>
      <c r="CN13" s="1448"/>
      <c r="CO13" s="1448"/>
      <c r="CP13" s="1448"/>
      <c r="CQ13" s="1448"/>
      <c r="CR13" s="1448"/>
      <c r="CS13" s="1448"/>
      <c r="CT13" s="1448"/>
      <c r="CU13" s="1448"/>
      <c r="CV13" s="1448"/>
      <c r="CW13" s="1448"/>
      <c r="CX13" s="1448"/>
      <c r="CY13" s="1448"/>
      <c r="CZ13" s="1448"/>
      <c r="DA13" s="1448"/>
    </row>
    <row r="14" spans="1:105" s="610" customFormat="1" ht="15" customHeight="1" hidden="1">
      <c r="A14" s="1452"/>
      <c r="B14" s="1452"/>
      <c r="C14" s="1452"/>
      <c r="D14" s="1452"/>
      <c r="E14" s="1452"/>
      <c r="F14" s="1452"/>
      <c r="G14" s="611"/>
      <c r="H14" s="1454" t="s">
        <v>239</v>
      </c>
      <c r="I14" s="1454"/>
      <c r="J14" s="1454"/>
      <c r="K14" s="1454"/>
      <c r="L14" s="1454"/>
      <c r="M14" s="1454"/>
      <c r="N14" s="1454"/>
      <c r="O14" s="1454"/>
      <c r="P14" s="1454"/>
      <c r="Q14" s="1454"/>
      <c r="R14" s="1454"/>
      <c r="S14" s="1454"/>
      <c r="T14" s="1454"/>
      <c r="U14" s="1454"/>
      <c r="V14" s="1454"/>
      <c r="W14" s="1454"/>
      <c r="X14" s="1454"/>
      <c r="Y14" s="1454"/>
      <c r="Z14" s="1454"/>
      <c r="AA14" s="1454"/>
      <c r="AB14" s="1454"/>
      <c r="AC14" s="1454"/>
      <c r="AD14" s="1454"/>
      <c r="AE14" s="1454"/>
      <c r="AF14" s="1454"/>
      <c r="AG14" s="1454"/>
      <c r="AH14" s="1454"/>
      <c r="AI14" s="1454"/>
      <c r="AJ14" s="1454"/>
      <c r="AK14" s="1454"/>
      <c r="AL14" s="1454"/>
      <c r="AM14" s="1454"/>
      <c r="AN14" s="1454"/>
      <c r="AO14" s="1454"/>
      <c r="AP14" s="1454"/>
      <c r="AQ14" s="1454"/>
      <c r="AR14" s="1455"/>
      <c r="AS14" s="1449" t="s">
        <v>746</v>
      </c>
      <c r="AT14" s="1450"/>
      <c r="AU14" s="1450"/>
      <c r="AV14" s="1450"/>
      <c r="AW14" s="1450"/>
      <c r="AX14" s="1450"/>
      <c r="AY14" s="1450"/>
      <c r="AZ14" s="1450"/>
      <c r="BA14" s="1450"/>
      <c r="BB14" s="1450"/>
      <c r="BC14" s="1450"/>
      <c r="BD14" s="1450"/>
      <c r="BE14" s="1450"/>
      <c r="BF14" s="1451"/>
      <c r="BG14" s="1448" t="s">
        <v>746</v>
      </c>
      <c r="BH14" s="1448"/>
      <c r="BI14" s="1448"/>
      <c r="BJ14" s="1448"/>
      <c r="BK14" s="1448"/>
      <c r="BL14" s="1448"/>
      <c r="BM14" s="1448"/>
      <c r="BN14" s="1448"/>
      <c r="BO14" s="1448"/>
      <c r="BP14" s="1448"/>
      <c r="BQ14" s="1448"/>
      <c r="BR14" s="1448"/>
      <c r="BS14" s="1448"/>
      <c r="BT14" s="1448"/>
      <c r="BU14" s="1448" t="s">
        <v>746</v>
      </c>
      <c r="BV14" s="1448"/>
      <c r="BW14" s="1448"/>
      <c r="BX14" s="1448"/>
      <c r="BY14" s="1448"/>
      <c r="BZ14" s="1448"/>
      <c r="CA14" s="1448"/>
      <c r="CB14" s="1448"/>
      <c r="CC14" s="1448"/>
      <c r="CD14" s="1448"/>
      <c r="CE14" s="1448"/>
      <c r="CF14" s="1448"/>
      <c r="CG14" s="1448"/>
      <c r="CH14" s="1448"/>
      <c r="CI14" s="1448"/>
      <c r="CJ14" s="1456"/>
      <c r="CK14" s="1456"/>
      <c r="CL14" s="1456"/>
      <c r="CM14" s="1456"/>
      <c r="CN14" s="1456"/>
      <c r="CO14" s="1456"/>
      <c r="CP14" s="1456"/>
      <c r="CQ14" s="1456"/>
      <c r="CR14" s="1456"/>
      <c r="CS14" s="1456"/>
      <c r="CT14" s="1456"/>
      <c r="CU14" s="1456"/>
      <c r="CV14" s="1456"/>
      <c r="CW14" s="1456"/>
      <c r="CX14" s="1456"/>
      <c r="CY14" s="1456"/>
      <c r="CZ14" s="1456"/>
      <c r="DA14" s="1456"/>
    </row>
    <row r="15" ht="12.75" hidden="1"/>
    <row r="16" spans="1:105" s="608" customFormat="1" ht="12.75" hidden="1">
      <c r="A16" s="1443" t="s">
        <v>990</v>
      </c>
      <c r="B16" s="1443"/>
      <c r="C16" s="1443"/>
      <c r="D16" s="1443"/>
      <c r="E16" s="1443"/>
      <c r="F16" s="1443"/>
      <c r="G16" s="1443"/>
      <c r="H16" s="1443"/>
      <c r="I16" s="1443"/>
      <c r="J16" s="1443"/>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3"/>
      <c r="AI16" s="1443"/>
      <c r="AJ16" s="1443"/>
      <c r="AK16" s="1443"/>
      <c r="AL16" s="1443"/>
      <c r="AM16" s="1443"/>
      <c r="AN16" s="1443"/>
      <c r="AO16" s="1443"/>
      <c r="AP16" s="1443"/>
      <c r="AQ16" s="1443"/>
      <c r="AR16" s="1443"/>
      <c r="AS16" s="1443"/>
      <c r="AT16" s="1443"/>
      <c r="AU16" s="1443"/>
      <c r="AV16" s="1443"/>
      <c r="AW16" s="1443"/>
      <c r="AX16" s="1443"/>
      <c r="AY16" s="1443"/>
      <c r="AZ16" s="1443"/>
      <c r="BA16" s="1443"/>
      <c r="BB16" s="1443"/>
      <c r="BC16" s="1443"/>
      <c r="BD16" s="1443"/>
      <c r="BE16" s="1443"/>
      <c r="BF16" s="1443"/>
      <c r="BG16" s="1443"/>
      <c r="BH16" s="1443"/>
      <c r="BI16" s="1443"/>
      <c r="BJ16" s="1443"/>
      <c r="BK16" s="1443"/>
      <c r="BL16" s="1443"/>
      <c r="BM16" s="1443"/>
      <c r="BN16" s="1443"/>
      <c r="BO16" s="1443"/>
      <c r="BP16" s="1443"/>
      <c r="BQ16" s="1443"/>
      <c r="BR16" s="1443"/>
      <c r="BS16" s="1443"/>
      <c r="BT16" s="1443"/>
      <c r="BU16" s="1443"/>
      <c r="BV16" s="1443"/>
      <c r="BW16" s="1443"/>
      <c r="BX16" s="1443"/>
      <c r="BY16" s="1443"/>
      <c r="BZ16" s="1443"/>
      <c r="CA16" s="1443"/>
      <c r="CB16" s="1443"/>
      <c r="CC16" s="1443"/>
      <c r="CD16" s="1443"/>
      <c r="CE16" s="1443"/>
      <c r="CF16" s="1443"/>
      <c r="CG16" s="1443"/>
      <c r="CH16" s="1443"/>
      <c r="CI16" s="1443"/>
      <c r="CJ16" s="1443"/>
      <c r="CK16" s="1443"/>
      <c r="CL16" s="1443"/>
      <c r="CM16" s="1443"/>
      <c r="CN16" s="1443"/>
      <c r="CO16" s="1443"/>
      <c r="CP16" s="1443"/>
      <c r="CQ16" s="1443"/>
      <c r="CR16" s="1443"/>
      <c r="CS16" s="1443"/>
      <c r="CT16" s="1443"/>
      <c r="CU16" s="1443"/>
      <c r="CV16" s="1443"/>
      <c r="CW16" s="1443"/>
      <c r="CX16" s="1443"/>
      <c r="CY16" s="1443"/>
      <c r="CZ16" s="1443"/>
      <c r="DA16" s="1443"/>
    </row>
    <row r="17" ht="12.75" hidden="1"/>
    <row r="18" spans="1:105" s="604" customFormat="1" ht="42" customHeight="1" hidden="1">
      <c r="A18" s="1444" t="s">
        <v>898</v>
      </c>
      <c r="B18" s="1444"/>
      <c r="C18" s="1444"/>
      <c r="D18" s="1444"/>
      <c r="E18" s="1444"/>
      <c r="F18" s="1444"/>
      <c r="G18" s="1444" t="s">
        <v>20</v>
      </c>
      <c r="H18" s="1444"/>
      <c r="I18" s="1444"/>
      <c r="J18" s="1444"/>
      <c r="K18" s="1444"/>
      <c r="L18" s="1444"/>
      <c r="M18" s="1444"/>
      <c r="N18" s="1444"/>
      <c r="O18" s="1444"/>
      <c r="P18" s="1444"/>
      <c r="Q18" s="1444"/>
      <c r="R18" s="1444"/>
      <c r="S18" s="1444"/>
      <c r="T18" s="1444"/>
      <c r="U18" s="1444"/>
      <c r="V18" s="1444"/>
      <c r="W18" s="1444"/>
      <c r="X18" s="1444"/>
      <c r="Y18" s="1444"/>
      <c r="Z18" s="1444"/>
      <c r="AA18" s="1444"/>
      <c r="AB18" s="1444"/>
      <c r="AC18" s="1444"/>
      <c r="AD18" s="1444"/>
      <c r="AE18" s="1444"/>
      <c r="AF18" s="1444"/>
      <c r="AG18" s="1444"/>
      <c r="AH18" s="1444"/>
      <c r="AI18" s="1444"/>
      <c r="AJ18" s="1444"/>
      <c r="AK18" s="1444"/>
      <c r="AL18" s="1444"/>
      <c r="AM18" s="1444"/>
      <c r="AN18" s="1444"/>
      <c r="AO18" s="1444"/>
      <c r="AP18" s="1444"/>
      <c r="AQ18" s="1444"/>
      <c r="AR18" s="1444"/>
      <c r="AS18" s="1444"/>
      <c r="AT18" s="1444"/>
      <c r="AU18" s="1444"/>
      <c r="AV18" s="1444"/>
      <c r="AW18" s="1444"/>
      <c r="AX18" s="1444"/>
      <c r="AY18" s="1444"/>
      <c r="AZ18" s="1444"/>
      <c r="BA18" s="1444"/>
      <c r="BB18" s="1445" t="s">
        <v>991</v>
      </c>
      <c r="BC18" s="1446"/>
      <c r="BD18" s="1446"/>
      <c r="BE18" s="1446"/>
      <c r="BF18" s="1446"/>
      <c r="BG18" s="1446"/>
      <c r="BH18" s="1446"/>
      <c r="BI18" s="1446"/>
      <c r="BJ18" s="1446"/>
      <c r="BK18" s="1446"/>
      <c r="BL18" s="1446"/>
      <c r="BM18" s="1446"/>
      <c r="BN18" s="1446"/>
      <c r="BO18" s="1446"/>
      <c r="BP18" s="1446"/>
      <c r="BQ18" s="1447"/>
      <c r="BR18" s="1444" t="s">
        <v>992</v>
      </c>
      <c r="BS18" s="1444"/>
      <c r="BT18" s="1444"/>
      <c r="BU18" s="1444"/>
      <c r="BV18" s="1444"/>
      <c r="BW18" s="1444"/>
      <c r="BX18" s="1444"/>
      <c r="BY18" s="1444"/>
      <c r="BZ18" s="1444"/>
      <c r="CA18" s="1444"/>
      <c r="CB18" s="1444"/>
      <c r="CC18" s="1444"/>
      <c r="CD18" s="1444"/>
      <c r="CE18" s="1444"/>
      <c r="CF18" s="1444"/>
      <c r="CG18" s="1444"/>
      <c r="CH18" s="1444"/>
      <c r="CI18" s="1444"/>
      <c r="CJ18" s="1444" t="s">
        <v>993</v>
      </c>
      <c r="CK18" s="1444"/>
      <c r="CL18" s="1444"/>
      <c r="CM18" s="1444"/>
      <c r="CN18" s="1444"/>
      <c r="CO18" s="1444"/>
      <c r="CP18" s="1444"/>
      <c r="CQ18" s="1444"/>
      <c r="CR18" s="1444"/>
      <c r="CS18" s="1444"/>
      <c r="CT18" s="1444"/>
      <c r="CU18" s="1444"/>
      <c r="CV18" s="1444"/>
      <c r="CW18" s="1444"/>
      <c r="CX18" s="1444"/>
      <c r="CY18" s="1444"/>
      <c r="CZ18" s="1444"/>
      <c r="DA18" s="1444"/>
    </row>
    <row r="19" spans="1:105" s="609" customFormat="1" ht="12.75" hidden="1">
      <c r="A19" s="1448">
        <v>1</v>
      </c>
      <c r="B19" s="1448"/>
      <c r="C19" s="1448"/>
      <c r="D19" s="1448"/>
      <c r="E19" s="1448"/>
      <c r="F19" s="1448"/>
      <c r="G19" s="1448">
        <v>2</v>
      </c>
      <c r="H19" s="1448"/>
      <c r="I19" s="1448"/>
      <c r="J19" s="1448"/>
      <c r="K19" s="1448"/>
      <c r="L19" s="1448"/>
      <c r="M19" s="1448"/>
      <c r="N19" s="1448"/>
      <c r="O19" s="1448"/>
      <c r="P19" s="1448"/>
      <c r="Q19" s="1448"/>
      <c r="R19" s="1448"/>
      <c r="S19" s="1448"/>
      <c r="T19" s="1448"/>
      <c r="U19" s="1448"/>
      <c r="V19" s="1448"/>
      <c r="W19" s="1448"/>
      <c r="X19" s="1448"/>
      <c r="Y19" s="1448"/>
      <c r="Z19" s="1448"/>
      <c r="AA19" s="1448"/>
      <c r="AB19" s="1448"/>
      <c r="AC19" s="1448"/>
      <c r="AD19" s="1448"/>
      <c r="AE19" s="1448"/>
      <c r="AF19" s="1448"/>
      <c r="AG19" s="1448"/>
      <c r="AH19" s="1448"/>
      <c r="AI19" s="1448"/>
      <c r="AJ19" s="1448"/>
      <c r="AK19" s="1448"/>
      <c r="AL19" s="1448"/>
      <c r="AM19" s="1448"/>
      <c r="AN19" s="1448"/>
      <c r="AO19" s="1448"/>
      <c r="AP19" s="1448"/>
      <c r="AQ19" s="1448"/>
      <c r="AR19" s="1448"/>
      <c r="AS19" s="1448"/>
      <c r="AT19" s="1448"/>
      <c r="AU19" s="1448"/>
      <c r="AV19" s="1448"/>
      <c r="AW19" s="1448"/>
      <c r="AX19" s="1448"/>
      <c r="AY19" s="1448"/>
      <c r="AZ19" s="1448"/>
      <c r="BA19" s="1448"/>
      <c r="BB19" s="1449">
        <v>3</v>
      </c>
      <c r="BC19" s="1450"/>
      <c r="BD19" s="1450"/>
      <c r="BE19" s="1450"/>
      <c r="BF19" s="1450"/>
      <c r="BG19" s="1450"/>
      <c r="BH19" s="1450"/>
      <c r="BI19" s="1450"/>
      <c r="BJ19" s="1450"/>
      <c r="BK19" s="1450"/>
      <c r="BL19" s="1450"/>
      <c r="BM19" s="1450"/>
      <c r="BN19" s="1450"/>
      <c r="BO19" s="1450"/>
      <c r="BP19" s="1450"/>
      <c r="BQ19" s="1451"/>
      <c r="BR19" s="1448">
        <v>4</v>
      </c>
      <c r="BS19" s="1448"/>
      <c r="BT19" s="1448"/>
      <c r="BU19" s="1448"/>
      <c r="BV19" s="1448"/>
      <c r="BW19" s="1448"/>
      <c r="BX19" s="1448"/>
      <c r="BY19" s="1448"/>
      <c r="BZ19" s="1448"/>
      <c r="CA19" s="1448"/>
      <c r="CB19" s="1448"/>
      <c r="CC19" s="1448"/>
      <c r="CD19" s="1448"/>
      <c r="CE19" s="1448"/>
      <c r="CF19" s="1448"/>
      <c r="CG19" s="1448"/>
      <c r="CH19" s="1448"/>
      <c r="CI19" s="1448"/>
      <c r="CJ19" s="1448">
        <v>5</v>
      </c>
      <c r="CK19" s="1448"/>
      <c r="CL19" s="1448"/>
      <c r="CM19" s="1448"/>
      <c r="CN19" s="1448"/>
      <c r="CO19" s="1448"/>
      <c r="CP19" s="1448"/>
      <c r="CQ19" s="1448"/>
      <c r="CR19" s="1448"/>
      <c r="CS19" s="1448"/>
      <c r="CT19" s="1448"/>
      <c r="CU19" s="1448"/>
      <c r="CV19" s="1448"/>
      <c r="CW19" s="1448"/>
      <c r="CX19" s="1448"/>
      <c r="CY19" s="1448"/>
      <c r="CZ19" s="1448"/>
      <c r="DA19" s="1448"/>
    </row>
    <row r="20" spans="1:105" s="610" customFormat="1" ht="15" customHeight="1" hidden="1">
      <c r="A20" s="1452"/>
      <c r="B20" s="1452"/>
      <c r="C20" s="1452"/>
      <c r="D20" s="1452"/>
      <c r="E20" s="1452"/>
      <c r="F20" s="1452"/>
      <c r="G20" s="1453"/>
      <c r="H20" s="1453"/>
      <c r="I20" s="1453"/>
      <c r="J20" s="1453"/>
      <c r="K20" s="1453"/>
      <c r="L20" s="1453"/>
      <c r="M20" s="1453"/>
      <c r="N20" s="1453"/>
      <c r="O20" s="1453"/>
      <c r="P20" s="1453"/>
      <c r="Q20" s="1453"/>
      <c r="R20" s="1453"/>
      <c r="S20" s="1453"/>
      <c r="T20" s="1453"/>
      <c r="U20" s="1453"/>
      <c r="V20" s="1453"/>
      <c r="W20" s="1453"/>
      <c r="X20" s="1453"/>
      <c r="Y20" s="1453"/>
      <c r="Z20" s="1453"/>
      <c r="AA20" s="1453"/>
      <c r="AB20" s="1453"/>
      <c r="AC20" s="1453"/>
      <c r="AD20" s="1453"/>
      <c r="AE20" s="1453"/>
      <c r="AF20" s="1453"/>
      <c r="AG20" s="1453"/>
      <c r="AH20" s="1453"/>
      <c r="AI20" s="1453"/>
      <c r="AJ20" s="1453"/>
      <c r="AK20" s="1453"/>
      <c r="AL20" s="1453"/>
      <c r="AM20" s="1453"/>
      <c r="AN20" s="1453"/>
      <c r="AO20" s="1453"/>
      <c r="AP20" s="1453"/>
      <c r="AQ20" s="1453"/>
      <c r="AR20" s="1453"/>
      <c r="AS20" s="1453"/>
      <c r="AT20" s="1453"/>
      <c r="AU20" s="1453"/>
      <c r="AV20" s="1453"/>
      <c r="AW20" s="1453"/>
      <c r="AX20" s="1453"/>
      <c r="AY20" s="1453"/>
      <c r="AZ20" s="1453"/>
      <c r="BA20" s="1453"/>
      <c r="BB20" s="1449"/>
      <c r="BC20" s="1450"/>
      <c r="BD20" s="1450"/>
      <c r="BE20" s="1450"/>
      <c r="BF20" s="1450"/>
      <c r="BG20" s="1450"/>
      <c r="BH20" s="1450"/>
      <c r="BI20" s="1450"/>
      <c r="BJ20" s="1450"/>
      <c r="BK20" s="1450"/>
      <c r="BL20" s="1450"/>
      <c r="BM20" s="1450"/>
      <c r="BN20" s="1450"/>
      <c r="BO20" s="1450"/>
      <c r="BP20" s="1450"/>
      <c r="BQ20" s="1451"/>
      <c r="BR20" s="1448"/>
      <c r="BS20" s="1448"/>
      <c r="BT20" s="1448"/>
      <c r="BU20" s="1448"/>
      <c r="BV20" s="1448"/>
      <c r="BW20" s="1448"/>
      <c r="BX20" s="1448"/>
      <c r="BY20" s="1448"/>
      <c r="BZ20" s="1448"/>
      <c r="CA20" s="1448"/>
      <c r="CB20" s="1448"/>
      <c r="CC20" s="1448"/>
      <c r="CD20" s="1448"/>
      <c r="CE20" s="1448"/>
      <c r="CF20" s="1448"/>
      <c r="CG20" s="1448"/>
      <c r="CH20" s="1448"/>
      <c r="CI20" s="1448"/>
      <c r="CJ20" s="1448"/>
      <c r="CK20" s="1448"/>
      <c r="CL20" s="1448"/>
      <c r="CM20" s="1448"/>
      <c r="CN20" s="1448"/>
      <c r="CO20" s="1448"/>
      <c r="CP20" s="1448"/>
      <c r="CQ20" s="1448"/>
      <c r="CR20" s="1448"/>
      <c r="CS20" s="1448"/>
      <c r="CT20" s="1448"/>
      <c r="CU20" s="1448"/>
      <c r="CV20" s="1448"/>
      <c r="CW20" s="1448"/>
      <c r="CX20" s="1448"/>
      <c r="CY20" s="1448"/>
      <c r="CZ20" s="1448"/>
      <c r="DA20" s="1448"/>
    </row>
    <row r="21" spans="1:105" s="610" customFormat="1" ht="15" customHeight="1" hidden="1">
      <c r="A21" s="1452"/>
      <c r="B21" s="1452"/>
      <c r="C21" s="1452"/>
      <c r="D21" s="1452"/>
      <c r="E21" s="1452"/>
      <c r="F21" s="1452"/>
      <c r="G21" s="1453"/>
      <c r="H21" s="1453"/>
      <c r="I21" s="1453"/>
      <c r="J21" s="1453"/>
      <c r="K21" s="1453"/>
      <c r="L21" s="1453"/>
      <c r="M21" s="1453"/>
      <c r="N21" s="1453"/>
      <c r="O21" s="1453"/>
      <c r="P21" s="1453"/>
      <c r="Q21" s="1453"/>
      <c r="R21" s="1453"/>
      <c r="S21" s="1453"/>
      <c r="T21" s="1453"/>
      <c r="U21" s="1453"/>
      <c r="V21" s="1453"/>
      <c r="W21" s="1453"/>
      <c r="X21" s="1453"/>
      <c r="Y21" s="1453"/>
      <c r="Z21" s="1453"/>
      <c r="AA21" s="1453"/>
      <c r="AB21" s="1453"/>
      <c r="AC21" s="1453"/>
      <c r="AD21" s="1453"/>
      <c r="AE21" s="1453"/>
      <c r="AF21" s="1453"/>
      <c r="AG21" s="1453"/>
      <c r="AH21" s="1453"/>
      <c r="AI21" s="1453"/>
      <c r="AJ21" s="1453"/>
      <c r="AK21" s="1453"/>
      <c r="AL21" s="1453"/>
      <c r="AM21" s="1453"/>
      <c r="AN21" s="1453"/>
      <c r="AO21" s="1453"/>
      <c r="AP21" s="1453"/>
      <c r="AQ21" s="1453"/>
      <c r="AR21" s="1453"/>
      <c r="AS21" s="1453"/>
      <c r="AT21" s="1453"/>
      <c r="AU21" s="1453"/>
      <c r="AV21" s="1453"/>
      <c r="AW21" s="1453"/>
      <c r="AX21" s="1453"/>
      <c r="AY21" s="1453"/>
      <c r="AZ21" s="1453"/>
      <c r="BA21" s="1453"/>
      <c r="BB21" s="1449"/>
      <c r="BC21" s="1450"/>
      <c r="BD21" s="1450"/>
      <c r="BE21" s="1450"/>
      <c r="BF21" s="1450"/>
      <c r="BG21" s="1450"/>
      <c r="BH21" s="1450"/>
      <c r="BI21" s="1450"/>
      <c r="BJ21" s="1450"/>
      <c r="BK21" s="1450"/>
      <c r="BL21" s="1450"/>
      <c r="BM21" s="1450"/>
      <c r="BN21" s="1450"/>
      <c r="BO21" s="1450"/>
      <c r="BP21" s="1450"/>
      <c r="BQ21" s="1451"/>
      <c r="BR21" s="1448"/>
      <c r="BS21" s="1448"/>
      <c r="BT21" s="1448"/>
      <c r="BU21" s="1448"/>
      <c r="BV21" s="1448"/>
      <c r="BW21" s="1448"/>
      <c r="BX21" s="1448"/>
      <c r="BY21" s="1448"/>
      <c r="BZ21" s="1448"/>
      <c r="CA21" s="1448"/>
      <c r="CB21" s="1448"/>
      <c r="CC21" s="1448"/>
      <c r="CD21" s="1448"/>
      <c r="CE21" s="1448"/>
      <c r="CF21" s="1448"/>
      <c r="CG21" s="1448"/>
      <c r="CH21" s="1448"/>
      <c r="CI21" s="1448"/>
      <c r="CJ21" s="1448"/>
      <c r="CK21" s="1448"/>
      <c r="CL21" s="1448"/>
      <c r="CM21" s="1448"/>
      <c r="CN21" s="1448"/>
      <c r="CO21" s="1448"/>
      <c r="CP21" s="1448"/>
      <c r="CQ21" s="1448"/>
      <c r="CR21" s="1448"/>
      <c r="CS21" s="1448"/>
      <c r="CT21" s="1448"/>
      <c r="CU21" s="1448"/>
      <c r="CV21" s="1448"/>
      <c r="CW21" s="1448"/>
      <c r="CX21" s="1448"/>
      <c r="CY21" s="1448"/>
      <c r="CZ21" s="1448"/>
      <c r="DA21" s="1448"/>
    </row>
    <row r="22" spans="1:105" s="610" customFormat="1" ht="15" customHeight="1" hidden="1">
      <c r="A22" s="1452"/>
      <c r="B22" s="1452"/>
      <c r="C22" s="1452"/>
      <c r="D22" s="1452"/>
      <c r="E22" s="1452"/>
      <c r="F22" s="1452"/>
      <c r="G22" s="1457" t="s">
        <v>239</v>
      </c>
      <c r="H22" s="1458"/>
      <c r="I22" s="1458"/>
      <c r="J22" s="1458"/>
      <c r="K22" s="1458"/>
      <c r="L22" s="1458"/>
      <c r="M22" s="1458"/>
      <c r="N22" s="1458"/>
      <c r="O22" s="1458"/>
      <c r="P22" s="1458"/>
      <c r="Q22" s="1458"/>
      <c r="R22" s="1458"/>
      <c r="S22" s="1458"/>
      <c r="T22" s="1458"/>
      <c r="U22" s="1458"/>
      <c r="V22" s="1458"/>
      <c r="W22" s="1458"/>
      <c r="X22" s="1458"/>
      <c r="Y22" s="1458"/>
      <c r="Z22" s="1458"/>
      <c r="AA22" s="1458"/>
      <c r="AB22" s="1458"/>
      <c r="AC22" s="1458"/>
      <c r="AD22" s="1458"/>
      <c r="AE22" s="1458"/>
      <c r="AF22" s="1458"/>
      <c r="AG22" s="1458"/>
      <c r="AH22" s="1458"/>
      <c r="AI22" s="1458"/>
      <c r="AJ22" s="1458"/>
      <c r="AK22" s="1458"/>
      <c r="AL22" s="1458"/>
      <c r="AM22" s="1458"/>
      <c r="AN22" s="1458"/>
      <c r="AO22" s="1458"/>
      <c r="AP22" s="1458"/>
      <c r="AQ22" s="1458"/>
      <c r="AR22" s="1458"/>
      <c r="AS22" s="1458"/>
      <c r="AT22" s="1458"/>
      <c r="AU22" s="1458"/>
      <c r="AV22" s="1458"/>
      <c r="AW22" s="1458"/>
      <c r="AX22" s="1458"/>
      <c r="AY22" s="1458"/>
      <c r="AZ22" s="1458"/>
      <c r="BA22" s="612"/>
      <c r="BB22" s="1449"/>
      <c r="BC22" s="1450"/>
      <c r="BD22" s="1450"/>
      <c r="BE22" s="1450"/>
      <c r="BF22" s="1450"/>
      <c r="BG22" s="1450"/>
      <c r="BH22" s="1450"/>
      <c r="BI22" s="1450"/>
      <c r="BJ22" s="1450"/>
      <c r="BK22" s="1450"/>
      <c r="BL22" s="1450"/>
      <c r="BM22" s="1450"/>
      <c r="BN22" s="1450"/>
      <c r="BO22" s="1450"/>
      <c r="BP22" s="1450"/>
      <c r="BQ22" s="1451"/>
      <c r="BR22" s="1448"/>
      <c r="BS22" s="1448"/>
      <c r="BT22" s="1448"/>
      <c r="BU22" s="1448"/>
      <c r="BV22" s="1448"/>
      <c r="BW22" s="1448"/>
      <c r="BX22" s="1448"/>
      <c r="BY22" s="1448"/>
      <c r="BZ22" s="1448"/>
      <c r="CA22" s="1448"/>
      <c r="CB22" s="1448"/>
      <c r="CC22" s="1448"/>
      <c r="CD22" s="1448"/>
      <c r="CE22" s="1448"/>
      <c r="CF22" s="1448"/>
      <c r="CG22" s="1448"/>
      <c r="CH22" s="1448"/>
      <c r="CI22" s="1448"/>
      <c r="CJ22" s="1456"/>
      <c r="CK22" s="1456"/>
      <c r="CL22" s="1456"/>
      <c r="CM22" s="1456"/>
      <c r="CN22" s="1456"/>
      <c r="CO22" s="1456"/>
      <c r="CP22" s="1456"/>
      <c r="CQ22" s="1456"/>
      <c r="CR22" s="1456"/>
      <c r="CS22" s="1456"/>
      <c r="CT22" s="1456"/>
      <c r="CU22" s="1456"/>
      <c r="CV22" s="1456"/>
      <c r="CW22" s="1456"/>
      <c r="CX22" s="1456"/>
      <c r="CY22" s="1456"/>
      <c r="CZ22" s="1456"/>
      <c r="DA22" s="1456"/>
    </row>
    <row r="23" ht="12.75" hidden="1"/>
    <row r="24" spans="1:105" s="608" customFormat="1" ht="12.75" hidden="1">
      <c r="A24" s="1443" t="s">
        <v>994</v>
      </c>
      <c r="B24" s="1443"/>
      <c r="C24" s="1443"/>
      <c r="D24" s="1443"/>
      <c r="E24" s="1443"/>
      <c r="F24" s="1443"/>
      <c r="G24" s="1443"/>
      <c r="H24" s="1443"/>
      <c r="I24" s="1443"/>
      <c r="J24" s="1443"/>
      <c r="K24" s="1443"/>
      <c r="L24" s="1443"/>
      <c r="M24" s="1443"/>
      <c r="N24" s="1443"/>
      <c r="O24" s="1443"/>
      <c r="P24" s="1443"/>
      <c r="Q24" s="1443"/>
      <c r="R24" s="1443"/>
      <c r="S24" s="1443"/>
      <c r="T24" s="1443"/>
      <c r="U24" s="1443"/>
      <c r="V24" s="1443"/>
      <c r="W24" s="1443"/>
      <c r="X24" s="1443"/>
      <c r="Y24" s="1443"/>
      <c r="Z24" s="1443"/>
      <c r="AA24" s="1443"/>
      <c r="AB24" s="1443"/>
      <c r="AC24" s="1443"/>
      <c r="AD24" s="1443"/>
      <c r="AE24" s="1443"/>
      <c r="AF24" s="1443"/>
      <c r="AG24" s="1443"/>
      <c r="AH24" s="1443"/>
      <c r="AI24" s="1443"/>
      <c r="AJ24" s="1443"/>
      <c r="AK24" s="1443"/>
      <c r="AL24" s="1443"/>
      <c r="AM24" s="1443"/>
      <c r="AN24" s="1443"/>
      <c r="AO24" s="1443"/>
      <c r="AP24" s="1443"/>
      <c r="AQ24" s="1443"/>
      <c r="AR24" s="1443"/>
      <c r="AS24" s="1443"/>
      <c r="AT24" s="1443"/>
      <c r="AU24" s="1443"/>
      <c r="AV24" s="1443"/>
      <c r="AW24" s="1443"/>
      <c r="AX24" s="1443"/>
      <c r="AY24" s="1443"/>
      <c r="AZ24" s="1443"/>
      <c r="BA24" s="1443"/>
      <c r="BB24" s="1443"/>
      <c r="BC24" s="1443"/>
      <c r="BD24" s="1443"/>
      <c r="BE24" s="1443"/>
      <c r="BF24" s="1443"/>
      <c r="BG24" s="1443"/>
      <c r="BH24" s="1443"/>
      <c r="BI24" s="1443"/>
      <c r="BJ24" s="1443"/>
      <c r="BK24" s="1443"/>
      <c r="BL24" s="1443"/>
      <c r="BM24" s="1443"/>
      <c r="BN24" s="1443"/>
      <c r="BO24" s="1443"/>
      <c r="BP24" s="1443"/>
      <c r="BQ24" s="1443"/>
      <c r="BR24" s="1443"/>
      <c r="BS24" s="1443"/>
      <c r="BT24" s="1443"/>
      <c r="BU24" s="1443"/>
      <c r="BV24" s="1443"/>
      <c r="BW24" s="1443"/>
      <c r="BX24" s="1443"/>
      <c r="BY24" s="1443"/>
      <c r="BZ24" s="1443"/>
      <c r="CA24" s="1443"/>
      <c r="CB24" s="1443"/>
      <c r="CC24" s="1443"/>
      <c r="CD24" s="1443"/>
      <c r="CE24" s="1443"/>
      <c r="CF24" s="1443"/>
      <c r="CG24" s="1443"/>
      <c r="CH24" s="1443"/>
      <c r="CI24" s="1443"/>
      <c r="CJ24" s="1443"/>
      <c r="CK24" s="1443"/>
      <c r="CL24" s="1443"/>
      <c r="CM24" s="1443"/>
      <c r="CN24" s="1443"/>
      <c r="CO24" s="1443"/>
      <c r="CP24" s="1443"/>
      <c r="CQ24" s="1443"/>
      <c r="CR24" s="1443"/>
      <c r="CS24" s="1443"/>
      <c r="CT24" s="1443"/>
      <c r="CU24" s="1443"/>
      <c r="CV24" s="1443"/>
      <c r="CW24" s="1443"/>
      <c r="CX24" s="1443"/>
      <c r="CY24" s="1443"/>
      <c r="CZ24" s="1443"/>
      <c r="DA24" s="1443"/>
    </row>
    <row r="25" ht="12.75" hidden="1"/>
    <row r="26" spans="1:105" s="604" customFormat="1" ht="42" customHeight="1" hidden="1">
      <c r="A26" s="1444" t="s">
        <v>898</v>
      </c>
      <c r="B26" s="1444"/>
      <c r="C26" s="1444"/>
      <c r="D26" s="1444"/>
      <c r="E26" s="1444"/>
      <c r="F26" s="1444"/>
      <c r="G26" s="1444" t="s">
        <v>360</v>
      </c>
      <c r="H26" s="1444"/>
      <c r="I26" s="1444"/>
      <c r="J26" s="1444"/>
      <c r="K26" s="1444"/>
      <c r="L26" s="1444"/>
      <c r="M26" s="1444"/>
      <c r="N26" s="1444"/>
      <c r="O26" s="1444"/>
      <c r="P26" s="1444"/>
      <c r="Q26" s="1444"/>
      <c r="R26" s="1444"/>
      <c r="S26" s="1444"/>
      <c r="T26" s="1444"/>
      <c r="U26" s="1444"/>
      <c r="V26" s="1444"/>
      <c r="W26" s="1444"/>
      <c r="X26" s="1444"/>
      <c r="Y26" s="1444"/>
      <c r="Z26" s="1444"/>
      <c r="AA26" s="1444"/>
      <c r="AB26" s="1444"/>
      <c r="AC26" s="1444"/>
      <c r="AD26" s="1444"/>
      <c r="AE26" s="1444"/>
      <c r="AF26" s="1444"/>
      <c r="AG26" s="1444"/>
      <c r="AH26" s="1444"/>
      <c r="AI26" s="1444"/>
      <c r="AJ26" s="1444"/>
      <c r="AK26" s="1444"/>
      <c r="AL26" s="1444"/>
      <c r="AM26" s="1444"/>
      <c r="AN26" s="1444"/>
      <c r="AO26" s="1445" t="s">
        <v>995</v>
      </c>
      <c r="AP26" s="1446"/>
      <c r="AQ26" s="1446"/>
      <c r="AR26" s="1446"/>
      <c r="AS26" s="1446"/>
      <c r="AT26" s="1446"/>
      <c r="AU26" s="1446"/>
      <c r="AV26" s="1446"/>
      <c r="AW26" s="1446"/>
      <c r="AX26" s="1446"/>
      <c r="AY26" s="1446"/>
      <c r="AZ26" s="1446"/>
      <c r="BA26" s="1446"/>
      <c r="BB26" s="1446"/>
      <c r="BC26" s="1446"/>
      <c r="BD26" s="1446"/>
      <c r="BE26" s="1446"/>
      <c r="BF26" s="1447"/>
      <c r="BG26" s="1444" t="s">
        <v>996</v>
      </c>
      <c r="BH26" s="1444"/>
      <c r="BI26" s="1444"/>
      <c r="BJ26" s="1444"/>
      <c r="BK26" s="1444"/>
      <c r="BL26" s="1444"/>
      <c r="BM26" s="1444"/>
      <c r="BN26" s="1444"/>
      <c r="BO26" s="1444"/>
      <c r="BP26" s="1444"/>
      <c r="BQ26" s="1444"/>
      <c r="BR26" s="1444"/>
      <c r="BS26" s="1444"/>
      <c r="BT26" s="1444"/>
      <c r="BU26" s="1444"/>
      <c r="BV26" s="1444"/>
      <c r="BW26" s="1444"/>
      <c r="BX26" s="1444"/>
      <c r="BY26" s="1444" t="s">
        <v>997</v>
      </c>
      <c r="BZ26" s="1444"/>
      <c r="CA26" s="1444"/>
      <c r="CB26" s="1444"/>
      <c r="CC26" s="1444"/>
      <c r="CD26" s="1444"/>
      <c r="CE26" s="1444"/>
      <c r="CF26" s="1444"/>
      <c r="CG26" s="1444"/>
      <c r="CH26" s="1444"/>
      <c r="CI26" s="1444"/>
      <c r="CJ26" s="1444" t="s">
        <v>998</v>
      </c>
      <c r="CK26" s="1444"/>
      <c r="CL26" s="1444"/>
      <c r="CM26" s="1444"/>
      <c r="CN26" s="1444"/>
      <c r="CO26" s="1444"/>
      <c r="CP26" s="1444"/>
      <c r="CQ26" s="1444"/>
      <c r="CR26" s="1444"/>
      <c r="CS26" s="1444"/>
      <c r="CT26" s="1444"/>
      <c r="CU26" s="1444"/>
      <c r="CV26" s="1444"/>
      <c r="CW26" s="1444"/>
      <c r="CX26" s="1444"/>
      <c r="CY26" s="1444"/>
      <c r="CZ26" s="1444"/>
      <c r="DA26" s="1444"/>
    </row>
    <row r="27" spans="1:105" s="609" customFormat="1" ht="12.75" hidden="1">
      <c r="A27" s="1448">
        <v>1</v>
      </c>
      <c r="B27" s="1448"/>
      <c r="C27" s="1448"/>
      <c r="D27" s="1448"/>
      <c r="E27" s="1448"/>
      <c r="F27" s="1448"/>
      <c r="G27" s="1448">
        <v>2</v>
      </c>
      <c r="H27" s="1448"/>
      <c r="I27" s="1448"/>
      <c r="J27" s="1448"/>
      <c r="K27" s="1448"/>
      <c r="L27" s="1448"/>
      <c r="M27" s="1448"/>
      <c r="N27" s="1448"/>
      <c r="O27" s="1448"/>
      <c r="P27" s="1448"/>
      <c r="Q27" s="1448"/>
      <c r="R27" s="1448"/>
      <c r="S27" s="1448"/>
      <c r="T27" s="1448"/>
      <c r="U27" s="1448"/>
      <c r="V27" s="1448"/>
      <c r="W27" s="1448"/>
      <c r="X27" s="1448"/>
      <c r="Y27" s="1448"/>
      <c r="Z27" s="1448"/>
      <c r="AA27" s="1448"/>
      <c r="AB27" s="1448"/>
      <c r="AC27" s="1448"/>
      <c r="AD27" s="1448"/>
      <c r="AE27" s="1448"/>
      <c r="AF27" s="1448"/>
      <c r="AG27" s="1448"/>
      <c r="AH27" s="1448"/>
      <c r="AI27" s="1448"/>
      <c r="AJ27" s="1448"/>
      <c r="AK27" s="1448"/>
      <c r="AL27" s="1448"/>
      <c r="AM27" s="1448"/>
      <c r="AN27" s="1448"/>
      <c r="AO27" s="1449">
        <v>4</v>
      </c>
      <c r="AP27" s="1450"/>
      <c r="AQ27" s="1450"/>
      <c r="AR27" s="1450"/>
      <c r="AS27" s="1450"/>
      <c r="AT27" s="1450"/>
      <c r="AU27" s="1450"/>
      <c r="AV27" s="1450"/>
      <c r="AW27" s="1450"/>
      <c r="AX27" s="1450"/>
      <c r="AY27" s="1450"/>
      <c r="AZ27" s="1450"/>
      <c r="BA27" s="1450"/>
      <c r="BB27" s="1450"/>
      <c r="BC27" s="1450"/>
      <c r="BD27" s="1450"/>
      <c r="BE27" s="1450"/>
      <c r="BF27" s="1451"/>
      <c r="BG27" s="1448">
        <v>5</v>
      </c>
      <c r="BH27" s="1448"/>
      <c r="BI27" s="1448"/>
      <c r="BJ27" s="1448"/>
      <c r="BK27" s="1448"/>
      <c r="BL27" s="1448"/>
      <c r="BM27" s="1448"/>
      <c r="BN27" s="1448"/>
      <c r="BO27" s="1448"/>
      <c r="BP27" s="1448"/>
      <c r="BQ27" s="1448"/>
      <c r="BR27" s="1448"/>
      <c r="BS27" s="1448"/>
      <c r="BT27" s="1448"/>
      <c r="BU27" s="1448"/>
      <c r="BV27" s="1448"/>
      <c r="BW27" s="1448"/>
      <c r="BX27" s="1448"/>
      <c r="BY27" s="1448">
        <v>6</v>
      </c>
      <c r="BZ27" s="1448"/>
      <c r="CA27" s="1448"/>
      <c r="CB27" s="1448"/>
      <c r="CC27" s="1448"/>
      <c r="CD27" s="1448"/>
      <c r="CE27" s="1448"/>
      <c r="CF27" s="1448"/>
      <c r="CG27" s="1448"/>
      <c r="CH27" s="1448"/>
      <c r="CI27" s="1448"/>
      <c r="CJ27" s="1448">
        <v>6</v>
      </c>
      <c r="CK27" s="1448"/>
      <c r="CL27" s="1448"/>
      <c r="CM27" s="1448"/>
      <c r="CN27" s="1448"/>
      <c r="CO27" s="1448"/>
      <c r="CP27" s="1448"/>
      <c r="CQ27" s="1448"/>
      <c r="CR27" s="1448"/>
      <c r="CS27" s="1448"/>
      <c r="CT27" s="1448"/>
      <c r="CU27" s="1448"/>
      <c r="CV27" s="1448"/>
      <c r="CW27" s="1448"/>
      <c r="CX27" s="1448"/>
      <c r="CY27" s="1448"/>
      <c r="CZ27" s="1448"/>
      <c r="DA27" s="1448"/>
    </row>
    <row r="28" spans="1:105" s="610" customFormat="1" ht="15" customHeight="1" hidden="1">
      <c r="A28" s="1452"/>
      <c r="B28" s="1452"/>
      <c r="C28" s="1452"/>
      <c r="D28" s="1452"/>
      <c r="E28" s="1452"/>
      <c r="F28" s="1452"/>
      <c r="G28" s="1453"/>
      <c r="H28" s="1453"/>
      <c r="I28" s="1453"/>
      <c r="J28" s="1453"/>
      <c r="K28" s="1453"/>
      <c r="L28" s="1453"/>
      <c r="M28" s="1453"/>
      <c r="N28" s="1453"/>
      <c r="O28" s="1453"/>
      <c r="P28" s="1453"/>
      <c r="Q28" s="1453"/>
      <c r="R28" s="1453"/>
      <c r="S28" s="1453"/>
      <c r="T28" s="1453"/>
      <c r="U28" s="1453"/>
      <c r="V28" s="1453"/>
      <c r="W28" s="1453"/>
      <c r="X28" s="1453"/>
      <c r="Y28" s="1453"/>
      <c r="Z28" s="1453"/>
      <c r="AA28" s="1453"/>
      <c r="AB28" s="1453"/>
      <c r="AC28" s="1453"/>
      <c r="AD28" s="1453"/>
      <c r="AE28" s="1453"/>
      <c r="AF28" s="1453"/>
      <c r="AG28" s="1453"/>
      <c r="AH28" s="1453"/>
      <c r="AI28" s="1453"/>
      <c r="AJ28" s="1453"/>
      <c r="AK28" s="1453"/>
      <c r="AL28" s="1453"/>
      <c r="AM28" s="1453"/>
      <c r="AN28" s="1453"/>
      <c r="AO28" s="1449"/>
      <c r="AP28" s="1450"/>
      <c r="AQ28" s="1450"/>
      <c r="AR28" s="1450"/>
      <c r="AS28" s="1450"/>
      <c r="AT28" s="1450"/>
      <c r="AU28" s="1450"/>
      <c r="AV28" s="1450"/>
      <c r="AW28" s="1450"/>
      <c r="AX28" s="1450"/>
      <c r="AY28" s="1450"/>
      <c r="AZ28" s="1450"/>
      <c r="BA28" s="1450"/>
      <c r="BB28" s="1450"/>
      <c r="BC28" s="1450"/>
      <c r="BD28" s="1450"/>
      <c r="BE28" s="1450"/>
      <c r="BF28" s="1451"/>
      <c r="BG28" s="1448"/>
      <c r="BH28" s="1448"/>
      <c r="BI28" s="1448"/>
      <c r="BJ28" s="1448"/>
      <c r="BK28" s="1448"/>
      <c r="BL28" s="1448"/>
      <c r="BM28" s="1448"/>
      <c r="BN28" s="1448"/>
      <c r="BO28" s="1448"/>
      <c r="BP28" s="1448"/>
      <c r="BQ28" s="1448"/>
      <c r="BR28" s="1448"/>
      <c r="BS28" s="1448"/>
      <c r="BT28" s="1448"/>
      <c r="BU28" s="1448"/>
      <c r="BV28" s="1448"/>
      <c r="BW28" s="1448"/>
      <c r="BX28" s="1448"/>
      <c r="BY28" s="1448"/>
      <c r="BZ28" s="1448"/>
      <c r="CA28" s="1448"/>
      <c r="CB28" s="1448"/>
      <c r="CC28" s="1448"/>
      <c r="CD28" s="1448"/>
      <c r="CE28" s="1448"/>
      <c r="CF28" s="1448"/>
      <c r="CG28" s="1448"/>
      <c r="CH28" s="1448"/>
      <c r="CI28" s="1448"/>
      <c r="CJ28" s="1448"/>
      <c r="CK28" s="1448"/>
      <c r="CL28" s="1448"/>
      <c r="CM28" s="1448"/>
      <c r="CN28" s="1448"/>
      <c r="CO28" s="1448"/>
      <c r="CP28" s="1448"/>
      <c r="CQ28" s="1448"/>
      <c r="CR28" s="1448"/>
      <c r="CS28" s="1448"/>
      <c r="CT28" s="1448"/>
      <c r="CU28" s="1448"/>
      <c r="CV28" s="1448"/>
      <c r="CW28" s="1448"/>
      <c r="CX28" s="1448"/>
      <c r="CY28" s="1448"/>
      <c r="CZ28" s="1448"/>
      <c r="DA28" s="1448"/>
    </row>
    <row r="29" spans="1:105" s="610" customFormat="1" ht="15" customHeight="1" hidden="1">
      <c r="A29" s="1452"/>
      <c r="B29" s="1452"/>
      <c r="C29" s="1452"/>
      <c r="D29" s="1452"/>
      <c r="E29" s="1452"/>
      <c r="F29" s="1452"/>
      <c r="G29" s="1453"/>
      <c r="H29" s="1453"/>
      <c r="I29" s="1453"/>
      <c r="J29" s="1453"/>
      <c r="K29" s="1453"/>
      <c r="L29" s="1453"/>
      <c r="M29" s="1453"/>
      <c r="N29" s="1453"/>
      <c r="O29" s="1453"/>
      <c r="P29" s="1453"/>
      <c r="Q29" s="1453"/>
      <c r="R29" s="1453"/>
      <c r="S29" s="1453"/>
      <c r="T29" s="1453"/>
      <c r="U29" s="1453"/>
      <c r="V29" s="1453"/>
      <c r="W29" s="1453"/>
      <c r="X29" s="1453"/>
      <c r="Y29" s="1453"/>
      <c r="Z29" s="1453"/>
      <c r="AA29" s="1453"/>
      <c r="AB29" s="1453"/>
      <c r="AC29" s="1453"/>
      <c r="AD29" s="1453"/>
      <c r="AE29" s="1453"/>
      <c r="AF29" s="1453"/>
      <c r="AG29" s="1453"/>
      <c r="AH29" s="1453"/>
      <c r="AI29" s="1453"/>
      <c r="AJ29" s="1453"/>
      <c r="AK29" s="1453"/>
      <c r="AL29" s="1453"/>
      <c r="AM29" s="1453"/>
      <c r="AN29" s="1453"/>
      <c r="AO29" s="1449"/>
      <c r="AP29" s="1450"/>
      <c r="AQ29" s="1450"/>
      <c r="AR29" s="1450"/>
      <c r="AS29" s="1450"/>
      <c r="AT29" s="1450"/>
      <c r="AU29" s="1450"/>
      <c r="AV29" s="1450"/>
      <c r="AW29" s="1450"/>
      <c r="AX29" s="1450"/>
      <c r="AY29" s="1450"/>
      <c r="AZ29" s="1450"/>
      <c r="BA29" s="1450"/>
      <c r="BB29" s="1450"/>
      <c r="BC29" s="1450"/>
      <c r="BD29" s="1450"/>
      <c r="BE29" s="1450"/>
      <c r="BF29" s="1451"/>
      <c r="BG29" s="1448"/>
      <c r="BH29" s="1448"/>
      <c r="BI29" s="1448"/>
      <c r="BJ29" s="1448"/>
      <c r="BK29" s="1448"/>
      <c r="BL29" s="1448"/>
      <c r="BM29" s="1448"/>
      <c r="BN29" s="1448"/>
      <c r="BO29" s="1448"/>
      <c r="BP29" s="1448"/>
      <c r="BQ29" s="1448"/>
      <c r="BR29" s="1448"/>
      <c r="BS29" s="1448"/>
      <c r="BT29" s="1448"/>
      <c r="BU29" s="1448"/>
      <c r="BV29" s="1448"/>
      <c r="BW29" s="1448"/>
      <c r="BX29" s="1448"/>
      <c r="BY29" s="1448"/>
      <c r="BZ29" s="1448"/>
      <c r="CA29" s="1448"/>
      <c r="CB29" s="1448"/>
      <c r="CC29" s="1448"/>
      <c r="CD29" s="1448"/>
      <c r="CE29" s="1448"/>
      <c r="CF29" s="1448"/>
      <c r="CG29" s="1448"/>
      <c r="CH29" s="1448"/>
      <c r="CI29" s="1448"/>
      <c r="CJ29" s="1448"/>
      <c r="CK29" s="1448"/>
      <c r="CL29" s="1448"/>
      <c r="CM29" s="1448"/>
      <c r="CN29" s="1448"/>
      <c r="CO29" s="1448"/>
      <c r="CP29" s="1448"/>
      <c r="CQ29" s="1448"/>
      <c r="CR29" s="1448"/>
      <c r="CS29" s="1448"/>
      <c r="CT29" s="1448"/>
      <c r="CU29" s="1448"/>
      <c r="CV29" s="1448"/>
      <c r="CW29" s="1448"/>
      <c r="CX29" s="1448"/>
      <c r="CY29" s="1448"/>
      <c r="CZ29" s="1448"/>
      <c r="DA29" s="1448"/>
    </row>
    <row r="30" spans="1:105" s="610" customFormat="1" ht="15" customHeight="1" hidden="1">
      <c r="A30" s="1452"/>
      <c r="B30" s="1452"/>
      <c r="C30" s="1452"/>
      <c r="D30" s="1452"/>
      <c r="E30" s="1452"/>
      <c r="F30" s="1452"/>
      <c r="G30" s="1457" t="s">
        <v>239</v>
      </c>
      <c r="H30" s="1458"/>
      <c r="I30" s="1458"/>
      <c r="J30" s="1458"/>
      <c r="K30" s="1458"/>
      <c r="L30" s="1458"/>
      <c r="M30" s="1458"/>
      <c r="N30" s="1458"/>
      <c r="O30" s="1458"/>
      <c r="P30" s="1458"/>
      <c r="Q30" s="1458"/>
      <c r="R30" s="1458"/>
      <c r="S30" s="1458"/>
      <c r="T30" s="1458"/>
      <c r="U30" s="1458"/>
      <c r="V30" s="1458"/>
      <c r="W30" s="1458"/>
      <c r="X30" s="1458"/>
      <c r="Y30" s="1458"/>
      <c r="Z30" s="1458"/>
      <c r="AA30" s="1458"/>
      <c r="AB30" s="1458"/>
      <c r="AC30" s="1458"/>
      <c r="AD30" s="1458"/>
      <c r="AE30" s="1458"/>
      <c r="AF30" s="1458"/>
      <c r="AG30" s="1458"/>
      <c r="AH30" s="1458"/>
      <c r="AI30" s="1458"/>
      <c r="AJ30" s="1458"/>
      <c r="AK30" s="1458"/>
      <c r="AL30" s="1458"/>
      <c r="AM30" s="1458"/>
      <c r="AN30" s="612"/>
      <c r="AO30" s="1449" t="s">
        <v>746</v>
      </c>
      <c r="AP30" s="1450"/>
      <c r="AQ30" s="1450"/>
      <c r="AR30" s="1450"/>
      <c r="AS30" s="1450"/>
      <c r="AT30" s="1450"/>
      <c r="AU30" s="1450"/>
      <c r="AV30" s="1450"/>
      <c r="AW30" s="1450"/>
      <c r="AX30" s="1450"/>
      <c r="AY30" s="1450"/>
      <c r="AZ30" s="1450"/>
      <c r="BA30" s="1450"/>
      <c r="BB30" s="1450"/>
      <c r="BC30" s="1450"/>
      <c r="BD30" s="1450"/>
      <c r="BE30" s="1450"/>
      <c r="BF30" s="1451"/>
      <c r="BG30" s="1448" t="s">
        <v>746</v>
      </c>
      <c r="BH30" s="1448"/>
      <c r="BI30" s="1448"/>
      <c r="BJ30" s="1448"/>
      <c r="BK30" s="1448"/>
      <c r="BL30" s="1448"/>
      <c r="BM30" s="1448"/>
      <c r="BN30" s="1448"/>
      <c r="BO30" s="1448"/>
      <c r="BP30" s="1448"/>
      <c r="BQ30" s="1448"/>
      <c r="BR30" s="1448"/>
      <c r="BS30" s="1448"/>
      <c r="BT30" s="1448"/>
      <c r="BU30" s="1448"/>
      <c r="BV30" s="1448"/>
      <c r="BW30" s="1448"/>
      <c r="BX30" s="1448"/>
      <c r="BY30" s="1448" t="s">
        <v>746</v>
      </c>
      <c r="BZ30" s="1448"/>
      <c r="CA30" s="1448"/>
      <c r="CB30" s="1448"/>
      <c r="CC30" s="1448"/>
      <c r="CD30" s="1448"/>
      <c r="CE30" s="1448"/>
      <c r="CF30" s="1448"/>
      <c r="CG30" s="1448"/>
      <c r="CH30" s="1448"/>
      <c r="CI30" s="1448"/>
      <c r="CJ30" s="1456"/>
      <c r="CK30" s="1456"/>
      <c r="CL30" s="1456"/>
      <c r="CM30" s="1456"/>
      <c r="CN30" s="1456"/>
      <c r="CO30" s="1456"/>
      <c r="CP30" s="1456"/>
      <c r="CQ30" s="1456"/>
      <c r="CR30" s="1456"/>
      <c r="CS30" s="1456"/>
      <c r="CT30" s="1456"/>
      <c r="CU30" s="1456"/>
      <c r="CV30" s="1456"/>
      <c r="CW30" s="1456"/>
      <c r="CX30" s="1456"/>
      <c r="CY30" s="1456"/>
      <c r="CZ30" s="1456"/>
      <c r="DA30" s="1456"/>
    </row>
    <row r="31" ht="12.75" hidden="1"/>
    <row r="32" spans="1:105" s="608" customFormat="1" ht="12.75" hidden="1">
      <c r="A32" s="1443" t="s">
        <v>999</v>
      </c>
      <c r="B32" s="1443"/>
      <c r="C32" s="1443"/>
      <c r="D32" s="1443"/>
      <c r="E32" s="1443"/>
      <c r="F32" s="1443"/>
      <c r="G32" s="1443"/>
      <c r="H32" s="1443"/>
      <c r="I32" s="1443"/>
      <c r="J32" s="1443"/>
      <c r="K32" s="1443"/>
      <c r="L32" s="1443"/>
      <c r="M32" s="1443"/>
      <c r="N32" s="1443"/>
      <c r="O32" s="1443"/>
      <c r="P32" s="1443"/>
      <c r="Q32" s="1443"/>
      <c r="R32" s="1443"/>
      <c r="S32" s="1443"/>
      <c r="T32" s="1443"/>
      <c r="U32" s="1443"/>
      <c r="V32" s="1443"/>
      <c r="W32" s="1443"/>
      <c r="X32" s="1443"/>
      <c r="Y32" s="1443"/>
      <c r="Z32" s="1443"/>
      <c r="AA32" s="1443"/>
      <c r="AB32" s="1443"/>
      <c r="AC32" s="1443"/>
      <c r="AD32" s="1443"/>
      <c r="AE32" s="1443"/>
      <c r="AF32" s="1443"/>
      <c r="AG32" s="1443"/>
      <c r="AH32" s="1443"/>
      <c r="AI32" s="1443"/>
      <c r="AJ32" s="1443"/>
      <c r="AK32" s="1443"/>
      <c r="AL32" s="1443"/>
      <c r="AM32" s="1443"/>
      <c r="AN32" s="1443"/>
      <c r="AO32" s="1443"/>
      <c r="AP32" s="1443"/>
      <c r="AQ32" s="1443"/>
      <c r="AR32" s="1443"/>
      <c r="AS32" s="1443"/>
      <c r="AT32" s="1443"/>
      <c r="AU32" s="1443"/>
      <c r="AV32" s="1443"/>
      <c r="AW32" s="1443"/>
      <c r="AX32" s="1443"/>
      <c r="AY32" s="1443"/>
      <c r="AZ32" s="1443"/>
      <c r="BA32" s="1443"/>
      <c r="BB32" s="1443"/>
      <c r="BC32" s="1443"/>
      <c r="BD32" s="1443"/>
      <c r="BE32" s="1443"/>
      <c r="BF32" s="1443"/>
      <c r="BG32" s="1443"/>
      <c r="BH32" s="1443"/>
      <c r="BI32" s="1443"/>
      <c r="BJ32" s="1443"/>
      <c r="BK32" s="1443"/>
      <c r="BL32" s="1443"/>
      <c r="BM32" s="1443"/>
      <c r="BN32" s="1443"/>
      <c r="BO32" s="1443"/>
      <c r="BP32" s="1443"/>
      <c r="BQ32" s="1443"/>
      <c r="BR32" s="1443"/>
      <c r="BS32" s="1443"/>
      <c r="BT32" s="1443"/>
      <c r="BU32" s="1443"/>
      <c r="BV32" s="1443"/>
      <c r="BW32" s="1443"/>
      <c r="BX32" s="1443"/>
      <c r="BY32" s="1443"/>
      <c r="BZ32" s="1443"/>
      <c r="CA32" s="1443"/>
      <c r="CB32" s="1443"/>
      <c r="CC32" s="1443"/>
      <c r="CD32" s="1443"/>
      <c r="CE32" s="1443"/>
      <c r="CF32" s="1443"/>
      <c r="CG32" s="1443"/>
      <c r="CH32" s="1443"/>
      <c r="CI32" s="1443"/>
      <c r="CJ32" s="1443"/>
      <c r="CK32" s="1443"/>
      <c r="CL32" s="1443"/>
      <c r="CM32" s="1443"/>
      <c r="CN32" s="1443"/>
      <c r="CO32" s="1443"/>
      <c r="CP32" s="1443"/>
      <c r="CQ32" s="1443"/>
      <c r="CR32" s="1443"/>
      <c r="CS32" s="1443"/>
      <c r="CT32" s="1443"/>
      <c r="CU32" s="1443"/>
      <c r="CV32" s="1443"/>
      <c r="CW32" s="1443"/>
      <c r="CX32" s="1443"/>
      <c r="CY32" s="1443"/>
      <c r="CZ32" s="1443"/>
      <c r="DA32" s="1443"/>
    </row>
    <row r="33" ht="12.75" hidden="1"/>
    <row r="34" spans="1:105" s="604" customFormat="1" ht="42.75" customHeight="1" hidden="1">
      <c r="A34" s="1444" t="s">
        <v>898</v>
      </c>
      <c r="B34" s="1444"/>
      <c r="C34" s="1444"/>
      <c r="D34" s="1444"/>
      <c r="E34" s="1444"/>
      <c r="F34" s="1444"/>
      <c r="G34" s="1445" t="s">
        <v>360</v>
      </c>
      <c r="H34" s="1446"/>
      <c r="I34" s="1446"/>
      <c r="J34" s="1446"/>
      <c r="K34" s="1446"/>
      <c r="L34" s="1446"/>
      <c r="M34" s="1446"/>
      <c r="N34" s="1446"/>
      <c r="O34" s="1446"/>
      <c r="P34" s="1446"/>
      <c r="Q34" s="1446"/>
      <c r="R34" s="1446"/>
      <c r="S34" s="1446"/>
      <c r="T34" s="1446"/>
      <c r="U34" s="1446"/>
      <c r="V34" s="1446"/>
      <c r="W34" s="1446"/>
      <c r="X34" s="1446"/>
      <c r="Y34" s="1446"/>
      <c r="Z34" s="1446"/>
      <c r="AA34" s="1446"/>
      <c r="AB34" s="1446"/>
      <c r="AC34" s="1446"/>
      <c r="AD34" s="1446"/>
      <c r="AE34" s="1446"/>
      <c r="AF34" s="1446"/>
      <c r="AG34" s="1446"/>
      <c r="AH34" s="1446"/>
      <c r="AI34" s="1446"/>
      <c r="AJ34" s="1446"/>
      <c r="AK34" s="1446"/>
      <c r="AL34" s="1446"/>
      <c r="AM34" s="1446"/>
      <c r="AN34" s="1446"/>
      <c r="AO34" s="1446"/>
      <c r="AP34" s="1446"/>
      <c r="AQ34" s="1446"/>
      <c r="AR34" s="1446"/>
      <c r="AS34" s="1446"/>
      <c r="AT34" s="1446"/>
      <c r="AU34" s="1446"/>
      <c r="AV34" s="1446"/>
      <c r="AW34" s="1446"/>
      <c r="AX34" s="1446"/>
      <c r="AY34" s="1446"/>
      <c r="AZ34" s="1446"/>
      <c r="BA34" s="1447"/>
      <c r="BB34" s="1445" t="s">
        <v>1000</v>
      </c>
      <c r="BC34" s="1446"/>
      <c r="BD34" s="1446"/>
      <c r="BE34" s="1446"/>
      <c r="BF34" s="1446"/>
      <c r="BG34" s="1446"/>
      <c r="BH34" s="1446"/>
      <c r="BI34" s="1446"/>
      <c r="BJ34" s="1446"/>
      <c r="BK34" s="1446"/>
      <c r="BL34" s="1446"/>
      <c r="BM34" s="1446"/>
      <c r="BN34" s="1446"/>
      <c r="BO34" s="1446"/>
      <c r="BP34" s="1446"/>
      <c r="BQ34" s="1447"/>
      <c r="BR34" s="1444" t="s">
        <v>1001</v>
      </c>
      <c r="BS34" s="1444"/>
      <c r="BT34" s="1444"/>
      <c r="BU34" s="1444"/>
      <c r="BV34" s="1444"/>
      <c r="BW34" s="1444"/>
      <c r="BX34" s="1444"/>
      <c r="BY34" s="1444"/>
      <c r="BZ34" s="1444"/>
      <c r="CA34" s="1444"/>
      <c r="CB34" s="1444"/>
      <c r="CC34" s="1444"/>
      <c r="CD34" s="1444"/>
      <c r="CE34" s="1444"/>
      <c r="CF34" s="1444"/>
      <c r="CG34" s="1444"/>
      <c r="CH34" s="1444"/>
      <c r="CI34" s="1444"/>
      <c r="CJ34" s="1444" t="s">
        <v>1002</v>
      </c>
      <c r="CK34" s="1444"/>
      <c r="CL34" s="1444"/>
      <c r="CM34" s="1444"/>
      <c r="CN34" s="1444"/>
      <c r="CO34" s="1444"/>
      <c r="CP34" s="1444"/>
      <c r="CQ34" s="1444"/>
      <c r="CR34" s="1444"/>
      <c r="CS34" s="1444"/>
      <c r="CT34" s="1444"/>
      <c r="CU34" s="1444"/>
      <c r="CV34" s="1444"/>
      <c r="CW34" s="1444"/>
      <c r="CX34" s="1444"/>
      <c r="CY34" s="1444"/>
      <c r="CZ34" s="1444"/>
      <c r="DA34" s="1444"/>
    </row>
    <row r="35" spans="1:105" s="609" customFormat="1" ht="12.75" hidden="1">
      <c r="A35" s="1448">
        <v>1</v>
      </c>
      <c r="B35" s="1448"/>
      <c r="C35" s="1448"/>
      <c r="D35" s="1448"/>
      <c r="E35" s="1448"/>
      <c r="F35" s="1448"/>
      <c r="G35" s="1449">
        <v>2</v>
      </c>
      <c r="H35" s="1450"/>
      <c r="I35" s="1450"/>
      <c r="J35" s="1450"/>
      <c r="K35" s="1450"/>
      <c r="L35" s="1450"/>
      <c r="M35" s="1450"/>
      <c r="N35" s="1450"/>
      <c r="O35" s="1450"/>
      <c r="P35" s="1450"/>
      <c r="Q35" s="1450"/>
      <c r="R35" s="1450"/>
      <c r="S35" s="1450"/>
      <c r="T35" s="1450"/>
      <c r="U35" s="1450"/>
      <c r="V35" s="1450"/>
      <c r="W35" s="1450"/>
      <c r="X35" s="1450"/>
      <c r="Y35" s="1450"/>
      <c r="Z35" s="1450"/>
      <c r="AA35" s="1450"/>
      <c r="AB35" s="1450"/>
      <c r="AC35" s="1450"/>
      <c r="AD35" s="1450"/>
      <c r="AE35" s="1450"/>
      <c r="AF35" s="1450"/>
      <c r="AG35" s="1450"/>
      <c r="AH35" s="1450"/>
      <c r="AI35" s="1450"/>
      <c r="AJ35" s="1450"/>
      <c r="AK35" s="1450"/>
      <c r="AL35" s="1450"/>
      <c r="AM35" s="1450"/>
      <c r="AN35" s="1450"/>
      <c r="AO35" s="1450"/>
      <c r="AP35" s="1450"/>
      <c r="AQ35" s="1450"/>
      <c r="AR35" s="1450"/>
      <c r="AS35" s="1450"/>
      <c r="AT35" s="1450"/>
      <c r="AU35" s="1450"/>
      <c r="AV35" s="1450"/>
      <c r="AW35" s="1450"/>
      <c r="AX35" s="1450"/>
      <c r="AY35" s="1450"/>
      <c r="AZ35" s="1450"/>
      <c r="BA35" s="1451"/>
      <c r="BB35" s="1449">
        <v>4</v>
      </c>
      <c r="BC35" s="1450"/>
      <c r="BD35" s="1450"/>
      <c r="BE35" s="1450"/>
      <c r="BF35" s="1450"/>
      <c r="BG35" s="1450"/>
      <c r="BH35" s="1450"/>
      <c r="BI35" s="1450"/>
      <c r="BJ35" s="1450"/>
      <c r="BK35" s="1450"/>
      <c r="BL35" s="1450"/>
      <c r="BM35" s="1450"/>
      <c r="BN35" s="1450"/>
      <c r="BO35" s="1450"/>
      <c r="BP35" s="1450"/>
      <c r="BQ35" s="1451"/>
      <c r="BR35" s="1448">
        <v>5</v>
      </c>
      <c r="BS35" s="1448"/>
      <c r="BT35" s="1448"/>
      <c r="BU35" s="1448"/>
      <c r="BV35" s="1448"/>
      <c r="BW35" s="1448"/>
      <c r="BX35" s="1448"/>
      <c r="BY35" s="1448"/>
      <c r="BZ35" s="1448"/>
      <c r="CA35" s="1448"/>
      <c r="CB35" s="1448"/>
      <c r="CC35" s="1448"/>
      <c r="CD35" s="1448"/>
      <c r="CE35" s="1448"/>
      <c r="CF35" s="1448"/>
      <c r="CG35" s="1448"/>
      <c r="CH35" s="1448"/>
      <c r="CI35" s="1448"/>
      <c r="CJ35" s="1448">
        <v>6</v>
      </c>
      <c r="CK35" s="1448"/>
      <c r="CL35" s="1448"/>
      <c r="CM35" s="1448"/>
      <c r="CN35" s="1448"/>
      <c r="CO35" s="1448"/>
      <c r="CP35" s="1448"/>
      <c r="CQ35" s="1448"/>
      <c r="CR35" s="1448"/>
      <c r="CS35" s="1448"/>
      <c r="CT35" s="1448"/>
      <c r="CU35" s="1448"/>
      <c r="CV35" s="1448"/>
      <c r="CW35" s="1448"/>
      <c r="CX35" s="1448"/>
      <c r="CY35" s="1448"/>
      <c r="CZ35" s="1448"/>
      <c r="DA35" s="1448"/>
    </row>
    <row r="36" spans="1:105" s="610" customFormat="1" ht="15" customHeight="1" hidden="1">
      <c r="A36" s="1452"/>
      <c r="B36" s="1452"/>
      <c r="C36" s="1452"/>
      <c r="D36" s="1452"/>
      <c r="E36" s="1452"/>
      <c r="F36" s="1452"/>
      <c r="G36" s="1459"/>
      <c r="H36" s="1460"/>
      <c r="I36" s="1460"/>
      <c r="J36" s="1460"/>
      <c r="K36" s="1460"/>
      <c r="L36" s="1460"/>
      <c r="M36" s="1460"/>
      <c r="N36" s="1460"/>
      <c r="O36" s="1460"/>
      <c r="P36" s="1460"/>
      <c r="Q36" s="1460"/>
      <c r="R36" s="1460"/>
      <c r="S36" s="1460"/>
      <c r="T36" s="1460"/>
      <c r="U36" s="1460"/>
      <c r="V36" s="1460"/>
      <c r="W36" s="1460"/>
      <c r="X36" s="1460"/>
      <c r="Y36" s="1460"/>
      <c r="Z36" s="1460"/>
      <c r="AA36" s="1460"/>
      <c r="AB36" s="1460"/>
      <c r="AC36" s="1460"/>
      <c r="AD36" s="1460"/>
      <c r="AE36" s="1460"/>
      <c r="AF36" s="1460"/>
      <c r="AG36" s="1460"/>
      <c r="AH36" s="1460"/>
      <c r="AI36" s="1460"/>
      <c r="AJ36" s="1460"/>
      <c r="AK36" s="1460"/>
      <c r="AL36" s="1460"/>
      <c r="AM36" s="1460"/>
      <c r="AN36" s="1460"/>
      <c r="AO36" s="1460"/>
      <c r="AP36" s="1460"/>
      <c r="AQ36" s="1460"/>
      <c r="AR36" s="1460"/>
      <c r="AS36" s="1460"/>
      <c r="AT36" s="1460"/>
      <c r="AU36" s="1460"/>
      <c r="AV36" s="1460"/>
      <c r="AW36" s="1460"/>
      <c r="AX36" s="1460"/>
      <c r="AY36" s="1460"/>
      <c r="AZ36" s="1460"/>
      <c r="BA36" s="1461"/>
      <c r="BB36" s="1449"/>
      <c r="BC36" s="1450"/>
      <c r="BD36" s="1450"/>
      <c r="BE36" s="1450"/>
      <c r="BF36" s="1450"/>
      <c r="BG36" s="1450"/>
      <c r="BH36" s="1450"/>
      <c r="BI36" s="1450"/>
      <c r="BJ36" s="1450"/>
      <c r="BK36" s="1450"/>
      <c r="BL36" s="1450"/>
      <c r="BM36" s="1450"/>
      <c r="BN36" s="1450"/>
      <c r="BO36" s="1450"/>
      <c r="BP36" s="1450"/>
      <c r="BQ36" s="1451"/>
      <c r="BR36" s="1448"/>
      <c r="BS36" s="1448"/>
      <c r="BT36" s="1448"/>
      <c r="BU36" s="1448"/>
      <c r="BV36" s="1448"/>
      <c r="BW36" s="1448"/>
      <c r="BX36" s="1448"/>
      <c r="BY36" s="1448"/>
      <c r="BZ36" s="1448"/>
      <c r="CA36" s="1448"/>
      <c r="CB36" s="1448"/>
      <c r="CC36" s="1448"/>
      <c r="CD36" s="1448"/>
      <c r="CE36" s="1448"/>
      <c r="CF36" s="1448"/>
      <c r="CG36" s="1448"/>
      <c r="CH36" s="1448"/>
      <c r="CI36" s="1448"/>
      <c r="CJ36" s="1448"/>
      <c r="CK36" s="1448"/>
      <c r="CL36" s="1448"/>
      <c r="CM36" s="1448"/>
      <c r="CN36" s="1448"/>
      <c r="CO36" s="1448"/>
      <c r="CP36" s="1448"/>
      <c r="CQ36" s="1448"/>
      <c r="CR36" s="1448"/>
      <c r="CS36" s="1448"/>
      <c r="CT36" s="1448"/>
      <c r="CU36" s="1448"/>
      <c r="CV36" s="1448"/>
      <c r="CW36" s="1448"/>
      <c r="CX36" s="1448"/>
      <c r="CY36" s="1448"/>
      <c r="CZ36" s="1448"/>
      <c r="DA36" s="1448"/>
    </row>
    <row r="37" spans="1:105" s="610" customFormat="1" ht="15" customHeight="1" hidden="1">
      <c r="A37" s="1452"/>
      <c r="B37" s="1452"/>
      <c r="C37" s="1452"/>
      <c r="D37" s="1452"/>
      <c r="E37" s="1452"/>
      <c r="F37" s="1452"/>
      <c r="G37" s="1459"/>
      <c r="H37" s="1460"/>
      <c r="I37" s="1460"/>
      <c r="J37" s="1460"/>
      <c r="K37" s="1460"/>
      <c r="L37" s="1460"/>
      <c r="M37" s="1460"/>
      <c r="N37" s="1460"/>
      <c r="O37" s="1460"/>
      <c r="P37" s="1460"/>
      <c r="Q37" s="1460"/>
      <c r="R37" s="1460"/>
      <c r="S37" s="1460"/>
      <c r="T37" s="1460"/>
      <c r="U37" s="1460"/>
      <c r="V37" s="1460"/>
      <c r="W37" s="1460"/>
      <c r="X37" s="1460"/>
      <c r="Y37" s="1460"/>
      <c r="Z37" s="1460"/>
      <c r="AA37" s="1460"/>
      <c r="AB37" s="1460"/>
      <c r="AC37" s="1460"/>
      <c r="AD37" s="1460"/>
      <c r="AE37" s="1460"/>
      <c r="AF37" s="1460"/>
      <c r="AG37" s="1460"/>
      <c r="AH37" s="1460"/>
      <c r="AI37" s="1460"/>
      <c r="AJ37" s="1460"/>
      <c r="AK37" s="1460"/>
      <c r="AL37" s="1460"/>
      <c r="AM37" s="1460"/>
      <c r="AN37" s="1460"/>
      <c r="AO37" s="1460"/>
      <c r="AP37" s="1460"/>
      <c r="AQ37" s="1460"/>
      <c r="AR37" s="1460"/>
      <c r="AS37" s="1460"/>
      <c r="AT37" s="1460"/>
      <c r="AU37" s="1460"/>
      <c r="AV37" s="1460"/>
      <c r="AW37" s="1460"/>
      <c r="AX37" s="1460"/>
      <c r="AY37" s="1460"/>
      <c r="AZ37" s="1460"/>
      <c r="BA37" s="1461"/>
      <c r="BB37" s="1449"/>
      <c r="BC37" s="1450"/>
      <c r="BD37" s="1450"/>
      <c r="BE37" s="1450"/>
      <c r="BF37" s="1450"/>
      <c r="BG37" s="1450"/>
      <c r="BH37" s="1450"/>
      <c r="BI37" s="1450"/>
      <c r="BJ37" s="1450"/>
      <c r="BK37" s="1450"/>
      <c r="BL37" s="1450"/>
      <c r="BM37" s="1450"/>
      <c r="BN37" s="1450"/>
      <c r="BO37" s="1450"/>
      <c r="BP37" s="1450"/>
      <c r="BQ37" s="1451"/>
      <c r="BR37" s="1448"/>
      <c r="BS37" s="1448"/>
      <c r="BT37" s="1448"/>
      <c r="BU37" s="1448"/>
      <c r="BV37" s="1448"/>
      <c r="BW37" s="1448"/>
      <c r="BX37" s="1448"/>
      <c r="BY37" s="1448"/>
      <c r="BZ37" s="1448"/>
      <c r="CA37" s="1448"/>
      <c r="CB37" s="1448"/>
      <c r="CC37" s="1448"/>
      <c r="CD37" s="1448"/>
      <c r="CE37" s="1448"/>
      <c r="CF37" s="1448"/>
      <c r="CG37" s="1448"/>
      <c r="CH37" s="1448"/>
      <c r="CI37" s="1448"/>
      <c r="CJ37" s="1448"/>
      <c r="CK37" s="1448"/>
      <c r="CL37" s="1448"/>
      <c r="CM37" s="1448"/>
      <c r="CN37" s="1448"/>
      <c r="CO37" s="1448"/>
      <c r="CP37" s="1448"/>
      <c r="CQ37" s="1448"/>
      <c r="CR37" s="1448"/>
      <c r="CS37" s="1448"/>
      <c r="CT37" s="1448"/>
      <c r="CU37" s="1448"/>
      <c r="CV37" s="1448"/>
      <c r="CW37" s="1448"/>
      <c r="CX37" s="1448"/>
      <c r="CY37" s="1448"/>
      <c r="CZ37" s="1448"/>
      <c r="DA37" s="1448"/>
    </row>
    <row r="38" spans="1:105" s="610" customFormat="1" ht="15" customHeight="1" hidden="1">
      <c r="A38" s="1452"/>
      <c r="B38" s="1452"/>
      <c r="C38" s="1452"/>
      <c r="D38" s="1452"/>
      <c r="E38" s="1452"/>
      <c r="F38" s="1452"/>
      <c r="G38" s="1457" t="s">
        <v>239</v>
      </c>
      <c r="H38" s="1458"/>
      <c r="I38" s="1458"/>
      <c r="J38" s="1458"/>
      <c r="K38" s="1458"/>
      <c r="L38" s="1458"/>
      <c r="M38" s="1458"/>
      <c r="N38" s="1458"/>
      <c r="O38" s="1458"/>
      <c r="P38" s="1458"/>
      <c r="Q38" s="1458"/>
      <c r="R38" s="1458"/>
      <c r="S38" s="1458"/>
      <c r="T38" s="1458"/>
      <c r="U38" s="1458"/>
      <c r="V38" s="1458"/>
      <c r="W38" s="1458"/>
      <c r="X38" s="1458"/>
      <c r="Y38" s="1458"/>
      <c r="Z38" s="1458"/>
      <c r="AA38" s="1458"/>
      <c r="AB38" s="1458"/>
      <c r="AC38" s="1458"/>
      <c r="AD38" s="1458"/>
      <c r="AE38" s="1458"/>
      <c r="AF38" s="1458"/>
      <c r="AG38" s="1458"/>
      <c r="AH38" s="1458"/>
      <c r="AI38" s="1458"/>
      <c r="AJ38" s="1458"/>
      <c r="AK38" s="1458"/>
      <c r="AL38" s="1458"/>
      <c r="AM38" s="1458"/>
      <c r="AN38" s="1458"/>
      <c r="AO38" s="1458"/>
      <c r="AP38" s="1458"/>
      <c r="AQ38" s="1458"/>
      <c r="AR38" s="1458"/>
      <c r="AS38" s="1458"/>
      <c r="AT38" s="1458"/>
      <c r="AU38" s="1458"/>
      <c r="AV38" s="1458"/>
      <c r="AW38" s="1458"/>
      <c r="AX38" s="1458"/>
      <c r="AY38" s="1458"/>
      <c r="AZ38" s="1458"/>
      <c r="BA38" s="612"/>
      <c r="BB38" s="1449" t="s">
        <v>746</v>
      </c>
      <c r="BC38" s="1450"/>
      <c r="BD38" s="1450"/>
      <c r="BE38" s="1450"/>
      <c r="BF38" s="1450"/>
      <c r="BG38" s="1450"/>
      <c r="BH38" s="1450"/>
      <c r="BI38" s="1450"/>
      <c r="BJ38" s="1450"/>
      <c r="BK38" s="1450"/>
      <c r="BL38" s="1450"/>
      <c r="BM38" s="1450"/>
      <c r="BN38" s="1450"/>
      <c r="BO38" s="1450"/>
      <c r="BP38" s="1450"/>
      <c r="BQ38" s="1451"/>
      <c r="BR38" s="1448" t="s">
        <v>746</v>
      </c>
      <c r="BS38" s="1448"/>
      <c r="BT38" s="1448"/>
      <c r="BU38" s="1448"/>
      <c r="BV38" s="1448"/>
      <c r="BW38" s="1448"/>
      <c r="BX38" s="1448"/>
      <c r="BY38" s="1448"/>
      <c r="BZ38" s="1448"/>
      <c r="CA38" s="1448"/>
      <c r="CB38" s="1448"/>
      <c r="CC38" s="1448"/>
      <c r="CD38" s="1448"/>
      <c r="CE38" s="1448"/>
      <c r="CF38" s="1448"/>
      <c r="CG38" s="1448"/>
      <c r="CH38" s="1448"/>
      <c r="CI38" s="1448"/>
      <c r="CJ38" s="1456" t="s">
        <v>746</v>
      </c>
      <c r="CK38" s="1456"/>
      <c r="CL38" s="1456"/>
      <c r="CM38" s="1456"/>
      <c r="CN38" s="1456"/>
      <c r="CO38" s="1456"/>
      <c r="CP38" s="1456"/>
      <c r="CQ38" s="1456"/>
      <c r="CR38" s="1456"/>
      <c r="CS38" s="1456"/>
      <c r="CT38" s="1456"/>
      <c r="CU38" s="1456"/>
      <c r="CV38" s="1456"/>
      <c r="CW38" s="1456"/>
      <c r="CX38" s="1456"/>
      <c r="CY38" s="1456"/>
      <c r="CZ38" s="1456"/>
      <c r="DA38" s="1456"/>
    </row>
    <row r="39" ht="12.75" hidden="1"/>
    <row r="40" spans="1:105" s="608" customFormat="1" ht="12.75" hidden="1">
      <c r="A40" s="1443" t="s">
        <v>1003</v>
      </c>
      <c r="B40" s="1443"/>
      <c r="C40" s="1443"/>
      <c r="D40" s="1443"/>
      <c r="E40" s="1443"/>
      <c r="F40" s="1443"/>
      <c r="G40" s="1443"/>
      <c r="H40" s="1443"/>
      <c r="I40" s="1443"/>
      <c r="J40" s="1443"/>
      <c r="K40" s="1443"/>
      <c r="L40" s="1443"/>
      <c r="M40" s="1443"/>
      <c r="N40" s="1443"/>
      <c r="O40" s="1443"/>
      <c r="P40" s="1443"/>
      <c r="Q40" s="1443"/>
      <c r="R40" s="1443"/>
      <c r="S40" s="1443"/>
      <c r="T40" s="1443"/>
      <c r="U40" s="1443"/>
      <c r="V40" s="1443"/>
      <c r="W40" s="1443"/>
      <c r="X40" s="1443"/>
      <c r="Y40" s="1443"/>
      <c r="Z40" s="1443"/>
      <c r="AA40" s="1443"/>
      <c r="AB40" s="1443"/>
      <c r="AC40" s="1443"/>
      <c r="AD40" s="1443"/>
      <c r="AE40" s="1443"/>
      <c r="AF40" s="1443"/>
      <c r="AG40" s="1443"/>
      <c r="AH40" s="1443"/>
      <c r="AI40" s="1443"/>
      <c r="AJ40" s="1443"/>
      <c r="AK40" s="1443"/>
      <c r="AL40" s="1443"/>
      <c r="AM40" s="1443"/>
      <c r="AN40" s="1443"/>
      <c r="AO40" s="1443"/>
      <c r="AP40" s="1443"/>
      <c r="AQ40" s="1443"/>
      <c r="AR40" s="1443"/>
      <c r="AS40" s="1443"/>
      <c r="AT40" s="1443"/>
      <c r="AU40" s="1443"/>
      <c r="AV40" s="1443"/>
      <c r="AW40" s="1443"/>
      <c r="AX40" s="1443"/>
      <c r="AY40" s="1443"/>
      <c r="AZ40" s="1443"/>
      <c r="BA40" s="1443"/>
      <c r="BB40" s="1443"/>
      <c r="BC40" s="1443"/>
      <c r="BD40" s="1443"/>
      <c r="BE40" s="1443"/>
      <c r="BF40" s="1443"/>
      <c r="BG40" s="1443"/>
      <c r="BH40" s="1443"/>
      <c r="BI40" s="1443"/>
      <c r="BJ40" s="1443"/>
      <c r="BK40" s="1443"/>
      <c r="BL40" s="1443"/>
      <c r="BM40" s="1443"/>
      <c r="BN40" s="1443"/>
      <c r="BO40" s="1443"/>
      <c r="BP40" s="1443"/>
      <c r="BQ40" s="1443"/>
      <c r="BR40" s="1443"/>
      <c r="BS40" s="1443"/>
      <c r="BT40" s="1443"/>
      <c r="BU40" s="1443"/>
      <c r="BV40" s="1443"/>
      <c r="BW40" s="1443"/>
      <c r="BX40" s="1443"/>
      <c r="BY40" s="1443"/>
      <c r="BZ40" s="1443"/>
      <c r="CA40" s="1443"/>
      <c r="CB40" s="1443"/>
      <c r="CC40" s="1443"/>
      <c r="CD40" s="1443"/>
      <c r="CE40" s="1443"/>
      <c r="CF40" s="1443"/>
      <c r="CG40" s="1443"/>
      <c r="CH40" s="1443"/>
      <c r="CI40" s="1443"/>
      <c r="CJ40" s="1443"/>
      <c r="CK40" s="1443"/>
      <c r="CL40" s="1443"/>
      <c r="CM40" s="1443"/>
      <c r="CN40" s="1443"/>
      <c r="CO40" s="1443"/>
      <c r="CP40" s="1443"/>
      <c r="CQ40" s="1443"/>
      <c r="CR40" s="1443"/>
      <c r="CS40" s="1443"/>
      <c r="CT40" s="1443"/>
      <c r="CU40" s="1443"/>
      <c r="CV40" s="1443"/>
      <c r="CW40" s="1443"/>
      <c r="CX40" s="1443"/>
      <c r="CY40" s="1443"/>
      <c r="CZ40" s="1443"/>
      <c r="DA40" s="1443"/>
    </row>
    <row r="41" ht="12.75" hidden="1"/>
    <row r="42" spans="1:105" s="604" customFormat="1" ht="30" customHeight="1" hidden="1">
      <c r="A42" s="1444" t="s">
        <v>898</v>
      </c>
      <c r="B42" s="1444"/>
      <c r="C42" s="1444"/>
      <c r="D42" s="1444"/>
      <c r="E42" s="1444"/>
      <c r="F42" s="1444"/>
      <c r="G42" s="1445" t="s">
        <v>20</v>
      </c>
      <c r="H42" s="1446"/>
      <c r="I42" s="1446"/>
      <c r="J42" s="1446"/>
      <c r="K42" s="1446"/>
      <c r="L42" s="1446"/>
      <c r="M42" s="1446"/>
      <c r="N42" s="1446"/>
      <c r="O42" s="1446"/>
      <c r="P42" s="1446"/>
      <c r="Q42" s="1446"/>
      <c r="R42" s="1446"/>
      <c r="S42" s="1446"/>
      <c r="T42" s="1446"/>
      <c r="U42" s="1446"/>
      <c r="V42" s="1446"/>
      <c r="W42" s="1446"/>
      <c r="X42" s="1446"/>
      <c r="Y42" s="1446"/>
      <c r="Z42" s="1446"/>
      <c r="AA42" s="1446"/>
      <c r="AB42" s="1446"/>
      <c r="AC42" s="1446"/>
      <c r="AD42" s="1446"/>
      <c r="AE42" s="1446"/>
      <c r="AF42" s="1446"/>
      <c r="AG42" s="1446"/>
      <c r="AH42" s="1446"/>
      <c r="AI42" s="1446"/>
      <c r="AJ42" s="1446"/>
      <c r="AK42" s="1446"/>
      <c r="AL42" s="1446"/>
      <c r="AM42" s="1446"/>
      <c r="AN42" s="1446"/>
      <c r="AO42" s="1446"/>
      <c r="AP42" s="1446"/>
      <c r="AQ42" s="1446"/>
      <c r="AR42" s="1446"/>
      <c r="AS42" s="1446"/>
      <c r="AT42" s="1446"/>
      <c r="AU42" s="1446"/>
      <c r="AV42" s="1446"/>
      <c r="AW42" s="1446"/>
      <c r="AX42" s="1446"/>
      <c r="AY42" s="1446"/>
      <c r="AZ42" s="1446"/>
      <c r="BA42" s="1447"/>
      <c r="BB42" s="1445" t="s">
        <v>1004</v>
      </c>
      <c r="BC42" s="1446"/>
      <c r="BD42" s="1446"/>
      <c r="BE42" s="1446"/>
      <c r="BF42" s="1446"/>
      <c r="BG42" s="1446"/>
      <c r="BH42" s="1446"/>
      <c r="BI42" s="1446"/>
      <c r="BJ42" s="1446"/>
      <c r="BK42" s="1446"/>
      <c r="BL42" s="1446"/>
      <c r="BM42" s="1446"/>
      <c r="BN42" s="1446"/>
      <c r="BO42" s="1446"/>
      <c r="BP42" s="1446"/>
      <c r="BQ42" s="1447"/>
      <c r="BR42" s="1444" t="s">
        <v>1005</v>
      </c>
      <c r="BS42" s="1444"/>
      <c r="BT42" s="1444"/>
      <c r="BU42" s="1444"/>
      <c r="BV42" s="1444"/>
      <c r="BW42" s="1444"/>
      <c r="BX42" s="1444"/>
      <c r="BY42" s="1444"/>
      <c r="BZ42" s="1444"/>
      <c r="CA42" s="1444"/>
      <c r="CB42" s="1444"/>
      <c r="CC42" s="1444"/>
      <c r="CD42" s="1444"/>
      <c r="CE42" s="1444"/>
      <c r="CF42" s="1444"/>
      <c r="CG42" s="1444"/>
      <c r="CH42" s="1444"/>
      <c r="CI42" s="1444"/>
      <c r="CJ42" s="1444" t="s">
        <v>1006</v>
      </c>
      <c r="CK42" s="1444"/>
      <c r="CL42" s="1444"/>
      <c r="CM42" s="1444"/>
      <c r="CN42" s="1444"/>
      <c r="CO42" s="1444"/>
      <c r="CP42" s="1444"/>
      <c r="CQ42" s="1444"/>
      <c r="CR42" s="1444"/>
      <c r="CS42" s="1444"/>
      <c r="CT42" s="1444"/>
      <c r="CU42" s="1444"/>
      <c r="CV42" s="1444"/>
      <c r="CW42" s="1444"/>
      <c r="CX42" s="1444"/>
      <c r="CY42" s="1444"/>
      <c r="CZ42" s="1444"/>
      <c r="DA42" s="1444"/>
    </row>
    <row r="43" spans="1:105" s="609" customFormat="1" ht="12.75" hidden="1">
      <c r="A43" s="1448">
        <v>1</v>
      </c>
      <c r="B43" s="1448"/>
      <c r="C43" s="1448"/>
      <c r="D43" s="1448"/>
      <c r="E43" s="1448"/>
      <c r="F43" s="1448"/>
      <c r="G43" s="1449">
        <v>2</v>
      </c>
      <c r="H43" s="1450"/>
      <c r="I43" s="1450"/>
      <c r="J43" s="1450"/>
      <c r="K43" s="1450"/>
      <c r="L43" s="1450"/>
      <c r="M43" s="1450"/>
      <c r="N43" s="1450"/>
      <c r="O43" s="1450"/>
      <c r="P43" s="1450"/>
      <c r="Q43" s="1450"/>
      <c r="R43" s="1450"/>
      <c r="S43" s="1450"/>
      <c r="T43" s="1450"/>
      <c r="U43" s="1450"/>
      <c r="V43" s="1450"/>
      <c r="W43" s="1450"/>
      <c r="X43" s="1450"/>
      <c r="Y43" s="1450"/>
      <c r="Z43" s="1450"/>
      <c r="AA43" s="1450"/>
      <c r="AB43" s="1450"/>
      <c r="AC43" s="1450"/>
      <c r="AD43" s="1450"/>
      <c r="AE43" s="1450"/>
      <c r="AF43" s="1450"/>
      <c r="AG43" s="1450"/>
      <c r="AH43" s="1450"/>
      <c r="AI43" s="1450"/>
      <c r="AJ43" s="1450"/>
      <c r="AK43" s="1450"/>
      <c r="AL43" s="1450"/>
      <c r="AM43" s="1450"/>
      <c r="AN43" s="1450"/>
      <c r="AO43" s="1450"/>
      <c r="AP43" s="1450"/>
      <c r="AQ43" s="1450"/>
      <c r="AR43" s="1450"/>
      <c r="AS43" s="1450"/>
      <c r="AT43" s="1450"/>
      <c r="AU43" s="1450"/>
      <c r="AV43" s="1450"/>
      <c r="AW43" s="1450"/>
      <c r="AX43" s="1450"/>
      <c r="AY43" s="1450"/>
      <c r="AZ43" s="1450"/>
      <c r="BA43" s="1451"/>
      <c r="BB43" s="1449">
        <v>3</v>
      </c>
      <c r="BC43" s="1450"/>
      <c r="BD43" s="1450"/>
      <c r="BE43" s="1450"/>
      <c r="BF43" s="1450"/>
      <c r="BG43" s="1450"/>
      <c r="BH43" s="1450"/>
      <c r="BI43" s="1450"/>
      <c r="BJ43" s="1450"/>
      <c r="BK43" s="1450"/>
      <c r="BL43" s="1450"/>
      <c r="BM43" s="1450"/>
      <c r="BN43" s="1450"/>
      <c r="BO43" s="1450"/>
      <c r="BP43" s="1450"/>
      <c r="BQ43" s="1451"/>
      <c r="BR43" s="1448">
        <v>4</v>
      </c>
      <c r="BS43" s="1448"/>
      <c r="BT43" s="1448"/>
      <c r="BU43" s="1448"/>
      <c r="BV43" s="1448"/>
      <c r="BW43" s="1448"/>
      <c r="BX43" s="1448"/>
      <c r="BY43" s="1448"/>
      <c r="BZ43" s="1448"/>
      <c r="CA43" s="1448"/>
      <c r="CB43" s="1448"/>
      <c r="CC43" s="1448"/>
      <c r="CD43" s="1448"/>
      <c r="CE43" s="1448"/>
      <c r="CF43" s="1448"/>
      <c r="CG43" s="1448"/>
      <c r="CH43" s="1448"/>
      <c r="CI43" s="1448"/>
      <c r="CJ43" s="1448">
        <v>5</v>
      </c>
      <c r="CK43" s="1448"/>
      <c r="CL43" s="1448"/>
      <c r="CM43" s="1448"/>
      <c r="CN43" s="1448"/>
      <c r="CO43" s="1448"/>
      <c r="CP43" s="1448"/>
      <c r="CQ43" s="1448"/>
      <c r="CR43" s="1448"/>
      <c r="CS43" s="1448"/>
      <c r="CT43" s="1448"/>
      <c r="CU43" s="1448"/>
      <c r="CV43" s="1448"/>
      <c r="CW43" s="1448"/>
      <c r="CX43" s="1448"/>
      <c r="CY43" s="1448"/>
      <c r="CZ43" s="1448"/>
      <c r="DA43" s="1448"/>
    </row>
    <row r="44" spans="1:105" s="610" customFormat="1" ht="15" customHeight="1" hidden="1">
      <c r="A44" s="1452"/>
      <c r="B44" s="1452"/>
      <c r="C44" s="1452"/>
      <c r="D44" s="1452"/>
      <c r="E44" s="1452"/>
      <c r="F44" s="1452"/>
      <c r="G44" s="1459"/>
      <c r="H44" s="1460"/>
      <c r="I44" s="1460"/>
      <c r="J44" s="1460"/>
      <c r="K44" s="1460"/>
      <c r="L44" s="1460"/>
      <c r="M44" s="1460"/>
      <c r="N44" s="1460"/>
      <c r="O44" s="1460"/>
      <c r="P44" s="1460"/>
      <c r="Q44" s="1460"/>
      <c r="R44" s="1460"/>
      <c r="S44" s="1460"/>
      <c r="T44" s="1460"/>
      <c r="U44" s="1460"/>
      <c r="V44" s="1460"/>
      <c r="W44" s="1460"/>
      <c r="X44" s="1460"/>
      <c r="Y44" s="1460"/>
      <c r="Z44" s="1460"/>
      <c r="AA44" s="1460"/>
      <c r="AB44" s="1460"/>
      <c r="AC44" s="1460"/>
      <c r="AD44" s="1460"/>
      <c r="AE44" s="1460"/>
      <c r="AF44" s="1460"/>
      <c r="AG44" s="1460"/>
      <c r="AH44" s="1460"/>
      <c r="AI44" s="1460"/>
      <c r="AJ44" s="1460"/>
      <c r="AK44" s="1460"/>
      <c r="AL44" s="1460"/>
      <c r="AM44" s="1460"/>
      <c r="AN44" s="1460"/>
      <c r="AO44" s="1460"/>
      <c r="AP44" s="1460"/>
      <c r="AQ44" s="1460"/>
      <c r="AR44" s="1460"/>
      <c r="AS44" s="1460"/>
      <c r="AT44" s="1460"/>
      <c r="AU44" s="1460"/>
      <c r="AV44" s="1460"/>
      <c r="AW44" s="1460"/>
      <c r="AX44" s="1460"/>
      <c r="AY44" s="1460"/>
      <c r="AZ44" s="1460"/>
      <c r="BA44" s="1461"/>
      <c r="BB44" s="1449"/>
      <c r="BC44" s="1450"/>
      <c r="BD44" s="1450"/>
      <c r="BE44" s="1450"/>
      <c r="BF44" s="1450"/>
      <c r="BG44" s="1450"/>
      <c r="BH44" s="1450"/>
      <c r="BI44" s="1450"/>
      <c r="BJ44" s="1450"/>
      <c r="BK44" s="1450"/>
      <c r="BL44" s="1450"/>
      <c r="BM44" s="1450"/>
      <c r="BN44" s="1450"/>
      <c r="BO44" s="1450"/>
      <c r="BP44" s="1450"/>
      <c r="BQ44" s="1451"/>
      <c r="BR44" s="1448"/>
      <c r="BS44" s="1448"/>
      <c r="BT44" s="1448"/>
      <c r="BU44" s="1448"/>
      <c r="BV44" s="1448"/>
      <c r="BW44" s="1448"/>
      <c r="BX44" s="1448"/>
      <c r="BY44" s="1448"/>
      <c r="BZ44" s="1448"/>
      <c r="CA44" s="1448"/>
      <c r="CB44" s="1448"/>
      <c r="CC44" s="1448"/>
      <c r="CD44" s="1448"/>
      <c r="CE44" s="1448"/>
      <c r="CF44" s="1448"/>
      <c r="CG44" s="1448"/>
      <c r="CH44" s="1448"/>
      <c r="CI44" s="1448"/>
      <c r="CJ44" s="1448"/>
      <c r="CK44" s="1448"/>
      <c r="CL44" s="1448"/>
      <c r="CM44" s="1448"/>
      <c r="CN44" s="1448"/>
      <c r="CO44" s="1448"/>
      <c r="CP44" s="1448"/>
      <c r="CQ44" s="1448"/>
      <c r="CR44" s="1448"/>
      <c r="CS44" s="1448"/>
      <c r="CT44" s="1448"/>
      <c r="CU44" s="1448"/>
      <c r="CV44" s="1448"/>
      <c r="CW44" s="1448"/>
      <c r="CX44" s="1448"/>
      <c r="CY44" s="1448"/>
      <c r="CZ44" s="1448"/>
      <c r="DA44" s="1448"/>
    </row>
    <row r="45" spans="1:105" s="610" customFormat="1" ht="15" customHeight="1" hidden="1">
      <c r="A45" s="1452"/>
      <c r="B45" s="1452"/>
      <c r="C45" s="1452"/>
      <c r="D45" s="1452"/>
      <c r="E45" s="1452"/>
      <c r="F45" s="1452"/>
      <c r="G45" s="1459"/>
      <c r="H45" s="1460"/>
      <c r="I45" s="1460"/>
      <c r="J45" s="1460"/>
      <c r="K45" s="1460"/>
      <c r="L45" s="1460"/>
      <c r="M45" s="1460"/>
      <c r="N45" s="1460"/>
      <c r="O45" s="1460"/>
      <c r="P45" s="1460"/>
      <c r="Q45" s="1460"/>
      <c r="R45" s="1460"/>
      <c r="S45" s="1460"/>
      <c r="T45" s="1460"/>
      <c r="U45" s="1460"/>
      <c r="V45" s="1460"/>
      <c r="W45" s="1460"/>
      <c r="X45" s="1460"/>
      <c r="Y45" s="1460"/>
      <c r="Z45" s="1460"/>
      <c r="AA45" s="1460"/>
      <c r="AB45" s="1460"/>
      <c r="AC45" s="1460"/>
      <c r="AD45" s="1460"/>
      <c r="AE45" s="1460"/>
      <c r="AF45" s="1460"/>
      <c r="AG45" s="1460"/>
      <c r="AH45" s="1460"/>
      <c r="AI45" s="1460"/>
      <c r="AJ45" s="1460"/>
      <c r="AK45" s="1460"/>
      <c r="AL45" s="1460"/>
      <c r="AM45" s="1460"/>
      <c r="AN45" s="1460"/>
      <c r="AO45" s="1460"/>
      <c r="AP45" s="1460"/>
      <c r="AQ45" s="1460"/>
      <c r="AR45" s="1460"/>
      <c r="AS45" s="1460"/>
      <c r="AT45" s="1460"/>
      <c r="AU45" s="1460"/>
      <c r="AV45" s="1460"/>
      <c r="AW45" s="1460"/>
      <c r="AX45" s="1460"/>
      <c r="AY45" s="1460"/>
      <c r="AZ45" s="1460"/>
      <c r="BA45" s="1461"/>
      <c r="BB45" s="1449"/>
      <c r="BC45" s="1450"/>
      <c r="BD45" s="1450"/>
      <c r="BE45" s="1450"/>
      <c r="BF45" s="1450"/>
      <c r="BG45" s="1450"/>
      <c r="BH45" s="1450"/>
      <c r="BI45" s="1450"/>
      <c r="BJ45" s="1450"/>
      <c r="BK45" s="1450"/>
      <c r="BL45" s="1450"/>
      <c r="BM45" s="1450"/>
      <c r="BN45" s="1450"/>
      <c r="BO45" s="1450"/>
      <c r="BP45" s="1450"/>
      <c r="BQ45" s="1451"/>
      <c r="BR45" s="1448"/>
      <c r="BS45" s="1448"/>
      <c r="BT45" s="1448"/>
      <c r="BU45" s="1448"/>
      <c r="BV45" s="1448"/>
      <c r="BW45" s="1448"/>
      <c r="BX45" s="1448"/>
      <c r="BY45" s="1448"/>
      <c r="BZ45" s="1448"/>
      <c r="CA45" s="1448"/>
      <c r="CB45" s="1448"/>
      <c r="CC45" s="1448"/>
      <c r="CD45" s="1448"/>
      <c r="CE45" s="1448"/>
      <c r="CF45" s="1448"/>
      <c r="CG45" s="1448"/>
      <c r="CH45" s="1448"/>
      <c r="CI45" s="1448"/>
      <c r="CJ45" s="1448"/>
      <c r="CK45" s="1448"/>
      <c r="CL45" s="1448"/>
      <c r="CM45" s="1448"/>
      <c r="CN45" s="1448"/>
      <c r="CO45" s="1448"/>
      <c r="CP45" s="1448"/>
      <c r="CQ45" s="1448"/>
      <c r="CR45" s="1448"/>
      <c r="CS45" s="1448"/>
      <c r="CT45" s="1448"/>
      <c r="CU45" s="1448"/>
      <c r="CV45" s="1448"/>
      <c r="CW45" s="1448"/>
      <c r="CX45" s="1448"/>
      <c r="CY45" s="1448"/>
      <c r="CZ45" s="1448"/>
      <c r="DA45" s="1448"/>
    </row>
    <row r="46" spans="1:105" s="610" customFormat="1" ht="15" customHeight="1" hidden="1">
      <c r="A46" s="1452"/>
      <c r="B46" s="1452"/>
      <c r="C46" s="1452"/>
      <c r="D46" s="1452"/>
      <c r="E46" s="1452"/>
      <c r="F46" s="1452"/>
      <c r="G46" s="1457" t="s">
        <v>239</v>
      </c>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c r="AD46" s="1458"/>
      <c r="AE46" s="1458"/>
      <c r="AF46" s="1458"/>
      <c r="AG46" s="1458"/>
      <c r="AH46" s="1458"/>
      <c r="AI46" s="1458"/>
      <c r="AJ46" s="1458"/>
      <c r="AK46" s="1458"/>
      <c r="AL46" s="1458"/>
      <c r="AM46" s="1458"/>
      <c r="AN46" s="1458"/>
      <c r="AO46" s="1458"/>
      <c r="AP46" s="1458"/>
      <c r="AQ46" s="1458"/>
      <c r="AR46" s="1458"/>
      <c r="AS46" s="1458"/>
      <c r="AT46" s="1458"/>
      <c r="AU46" s="1458"/>
      <c r="AV46" s="1458"/>
      <c r="AW46" s="1458"/>
      <c r="AX46" s="1458"/>
      <c r="AY46" s="1458"/>
      <c r="AZ46" s="1458"/>
      <c r="BA46" s="612"/>
      <c r="BB46" s="1449" t="s">
        <v>746</v>
      </c>
      <c r="BC46" s="1450"/>
      <c r="BD46" s="1450"/>
      <c r="BE46" s="1450"/>
      <c r="BF46" s="1450"/>
      <c r="BG46" s="1450"/>
      <c r="BH46" s="1450"/>
      <c r="BI46" s="1450"/>
      <c r="BJ46" s="1450"/>
      <c r="BK46" s="1450"/>
      <c r="BL46" s="1450"/>
      <c r="BM46" s="1450"/>
      <c r="BN46" s="1450"/>
      <c r="BO46" s="1450"/>
      <c r="BP46" s="1450"/>
      <c r="BQ46" s="1451"/>
      <c r="BR46" s="1448" t="s">
        <v>746</v>
      </c>
      <c r="BS46" s="1448"/>
      <c r="BT46" s="1448"/>
      <c r="BU46" s="1448"/>
      <c r="BV46" s="1448"/>
      <c r="BW46" s="1448"/>
      <c r="BX46" s="1448"/>
      <c r="BY46" s="1448"/>
      <c r="BZ46" s="1448"/>
      <c r="CA46" s="1448"/>
      <c r="CB46" s="1448"/>
      <c r="CC46" s="1448"/>
      <c r="CD46" s="1448"/>
      <c r="CE46" s="1448"/>
      <c r="CF46" s="1448"/>
      <c r="CG46" s="1448"/>
      <c r="CH46" s="1448"/>
      <c r="CI46" s="1448"/>
      <c r="CJ46" s="1456"/>
      <c r="CK46" s="1456"/>
      <c r="CL46" s="1456"/>
      <c r="CM46" s="1456"/>
      <c r="CN46" s="1456"/>
      <c r="CO46" s="1456"/>
      <c r="CP46" s="1456"/>
      <c r="CQ46" s="1456"/>
      <c r="CR46" s="1456"/>
      <c r="CS46" s="1456"/>
      <c r="CT46" s="1456"/>
      <c r="CU46" s="1456"/>
      <c r="CV46" s="1456"/>
      <c r="CW46" s="1456"/>
      <c r="CX46" s="1456"/>
      <c r="CY46" s="1456"/>
      <c r="CZ46" s="1456"/>
      <c r="DA46" s="1456"/>
    </row>
    <row r="47" ht="12.75" hidden="1"/>
    <row r="48" spans="1:105" s="608" customFormat="1" ht="12.75">
      <c r="A48" s="1443" t="s">
        <v>1007</v>
      </c>
      <c r="B48" s="1443"/>
      <c r="C48" s="1443"/>
      <c r="D48" s="1443"/>
      <c r="E48" s="1443"/>
      <c r="F48" s="1443"/>
      <c r="G48" s="1443"/>
      <c r="H48" s="1443"/>
      <c r="I48" s="1443"/>
      <c r="J48" s="1443"/>
      <c r="K48" s="1443"/>
      <c r="L48" s="1443"/>
      <c r="M48" s="1443"/>
      <c r="N48" s="1443"/>
      <c r="O48" s="1443"/>
      <c r="P48" s="1443"/>
      <c r="Q48" s="1443"/>
      <c r="R48" s="1443"/>
      <c r="S48" s="1443"/>
      <c r="T48" s="1443"/>
      <c r="U48" s="1443"/>
      <c r="V48" s="1443"/>
      <c r="W48" s="1443"/>
      <c r="X48" s="1443"/>
      <c r="Y48" s="1443"/>
      <c r="Z48" s="1443"/>
      <c r="AA48" s="1443"/>
      <c r="AB48" s="1443"/>
      <c r="AC48" s="1443"/>
      <c r="AD48" s="1443"/>
      <c r="AE48" s="1443"/>
      <c r="AF48" s="1443"/>
      <c r="AG48" s="1443"/>
      <c r="AH48" s="1443"/>
      <c r="AI48" s="1443"/>
      <c r="AJ48" s="1443"/>
      <c r="AK48" s="1443"/>
      <c r="AL48" s="1443"/>
      <c r="AM48" s="1443"/>
      <c r="AN48" s="1443"/>
      <c r="AO48" s="1443"/>
      <c r="AP48" s="1443"/>
      <c r="AQ48" s="1443"/>
      <c r="AR48" s="1443"/>
      <c r="AS48" s="1443"/>
      <c r="AT48" s="1443"/>
      <c r="AU48" s="1443"/>
      <c r="AV48" s="1443"/>
      <c r="AW48" s="1443"/>
      <c r="AX48" s="1443"/>
      <c r="AY48" s="1443"/>
      <c r="AZ48" s="1443"/>
      <c r="BA48" s="1443"/>
      <c r="BB48" s="1443"/>
      <c r="BC48" s="1443"/>
      <c r="BD48" s="1443"/>
      <c r="BE48" s="1443"/>
      <c r="BF48" s="1443"/>
      <c r="BG48" s="1443"/>
      <c r="BH48" s="1443"/>
      <c r="BI48" s="1443"/>
      <c r="BJ48" s="1443"/>
      <c r="BK48" s="1443"/>
      <c r="BL48" s="1443"/>
      <c r="BM48" s="1443"/>
      <c r="BN48" s="1443"/>
      <c r="BO48" s="1443"/>
      <c r="BP48" s="1443"/>
      <c r="BQ48" s="1443"/>
      <c r="BR48" s="1443"/>
      <c r="BS48" s="1443"/>
      <c r="BT48" s="1443"/>
      <c r="BU48" s="1443"/>
      <c r="BV48" s="1443"/>
      <c r="BW48" s="1443"/>
      <c r="BX48" s="1443"/>
      <c r="BY48" s="1443"/>
      <c r="BZ48" s="1443"/>
      <c r="CA48" s="1443"/>
      <c r="CB48" s="1443"/>
      <c r="CC48" s="1443"/>
      <c r="CD48" s="1443"/>
      <c r="CE48" s="1443"/>
      <c r="CF48" s="1443"/>
      <c r="CG48" s="1443"/>
      <c r="CH48" s="1443"/>
      <c r="CI48" s="1443"/>
      <c r="CJ48" s="1443"/>
      <c r="CK48" s="1443"/>
      <c r="CL48" s="1443"/>
      <c r="CM48" s="1443"/>
      <c r="CN48" s="1443"/>
      <c r="CO48" s="1443"/>
      <c r="CP48" s="1443"/>
      <c r="CQ48" s="1443"/>
      <c r="CR48" s="1443"/>
      <c r="CS48" s="1443"/>
      <c r="CT48" s="1443"/>
      <c r="CU48" s="1443"/>
      <c r="CV48" s="1443"/>
      <c r="CW48" s="1443"/>
      <c r="CX48" s="1443"/>
      <c r="CY48" s="1443"/>
      <c r="CZ48" s="1443"/>
      <c r="DA48" s="1443"/>
    </row>
    <row r="50" spans="1:105" s="604" customFormat="1" ht="30" customHeight="1">
      <c r="A50" s="1444" t="s">
        <v>898</v>
      </c>
      <c r="B50" s="1444"/>
      <c r="C50" s="1444"/>
      <c r="D50" s="1444"/>
      <c r="E50" s="1444"/>
      <c r="F50" s="1444"/>
      <c r="G50" s="1444" t="s">
        <v>20</v>
      </c>
      <c r="H50" s="1444"/>
      <c r="I50" s="1444"/>
      <c r="J50" s="1444"/>
      <c r="K50" s="1444"/>
      <c r="L50" s="1444"/>
      <c r="M50" s="1444"/>
      <c r="N50" s="1444"/>
      <c r="O50" s="1444"/>
      <c r="P50" s="1444"/>
      <c r="Q50" s="1444"/>
      <c r="R50" s="1444"/>
      <c r="S50" s="1444"/>
      <c r="T50" s="1444"/>
      <c r="U50" s="1444"/>
      <c r="V50" s="1444"/>
      <c r="W50" s="1444"/>
      <c r="X50" s="1444"/>
      <c r="Y50" s="1444"/>
      <c r="Z50" s="1444"/>
      <c r="AA50" s="1444"/>
      <c r="AB50" s="1444"/>
      <c r="AC50" s="1444"/>
      <c r="AD50" s="1444"/>
      <c r="AE50" s="1444"/>
      <c r="AF50" s="1444"/>
      <c r="AG50" s="1444"/>
      <c r="AH50" s="1444"/>
      <c r="AI50" s="1444"/>
      <c r="AJ50" s="1444"/>
      <c r="AK50" s="1444"/>
      <c r="AL50" s="1444"/>
      <c r="AM50" s="1444"/>
      <c r="AN50" s="1444"/>
      <c r="AO50" s="1444"/>
      <c r="AP50" s="1444"/>
      <c r="AQ50" s="1444"/>
      <c r="AR50" s="1444"/>
      <c r="AS50" s="1444"/>
      <c r="AT50" s="1444"/>
      <c r="AU50" s="1444"/>
      <c r="AV50" s="1444"/>
      <c r="AW50" s="1444"/>
      <c r="AX50" s="1444"/>
      <c r="AY50" s="1444"/>
      <c r="AZ50" s="1444"/>
      <c r="BA50" s="1444"/>
      <c r="BB50" s="1444"/>
      <c r="BC50" s="1444"/>
      <c r="BD50" s="1444"/>
      <c r="BE50" s="1444"/>
      <c r="BF50" s="1444"/>
      <c r="BG50" s="1444"/>
      <c r="BH50" s="1444"/>
      <c r="BI50" s="1444"/>
      <c r="BJ50" s="1444"/>
      <c r="BK50" s="1444"/>
      <c r="BL50" s="1444"/>
      <c r="BM50" s="1444"/>
      <c r="BN50" s="1444"/>
      <c r="BO50" s="1444"/>
      <c r="BP50" s="1444"/>
      <c r="BQ50" s="1444"/>
      <c r="BR50" s="1444" t="s">
        <v>1008</v>
      </c>
      <c r="BS50" s="1444"/>
      <c r="BT50" s="1444"/>
      <c r="BU50" s="1444"/>
      <c r="BV50" s="1444"/>
      <c r="BW50" s="1444"/>
      <c r="BX50" s="1444"/>
      <c r="BY50" s="1444"/>
      <c r="BZ50" s="1444"/>
      <c r="CA50" s="1444"/>
      <c r="CB50" s="1444"/>
      <c r="CC50" s="1444"/>
      <c r="CD50" s="1444"/>
      <c r="CE50" s="1444"/>
      <c r="CF50" s="1444"/>
      <c r="CG50" s="1444"/>
      <c r="CH50" s="1444"/>
      <c r="CI50" s="1444"/>
      <c r="CJ50" s="1444" t="s">
        <v>1009</v>
      </c>
      <c r="CK50" s="1444"/>
      <c r="CL50" s="1444"/>
      <c r="CM50" s="1444"/>
      <c r="CN50" s="1444"/>
      <c r="CO50" s="1444"/>
      <c r="CP50" s="1444"/>
      <c r="CQ50" s="1444"/>
      <c r="CR50" s="1444"/>
      <c r="CS50" s="1444"/>
      <c r="CT50" s="1444"/>
      <c r="CU50" s="1444"/>
      <c r="CV50" s="1444"/>
      <c r="CW50" s="1444"/>
      <c r="CX50" s="1444"/>
      <c r="CY50" s="1444"/>
      <c r="CZ50" s="1444"/>
      <c r="DA50" s="1444"/>
    </row>
    <row r="51" spans="1:105" s="609" customFormat="1" ht="12.75">
      <c r="A51" s="1448">
        <v>1</v>
      </c>
      <c r="B51" s="1448"/>
      <c r="C51" s="1448"/>
      <c r="D51" s="1448"/>
      <c r="E51" s="1448"/>
      <c r="F51" s="1448"/>
      <c r="G51" s="1448">
        <v>2</v>
      </c>
      <c r="H51" s="1448"/>
      <c r="I51" s="1448"/>
      <c r="J51" s="1448"/>
      <c r="K51" s="1448"/>
      <c r="L51" s="1448"/>
      <c r="M51" s="1448"/>
      <c r="N51" s="1448"/>
      <c r="O51" s="1448"/>
      <c r="P51" s="1448"/>
      <c r="Q51" s="1448"/>
      <c r="R51" s="1448"/>
      <c r="S51" s="1448"/>
      <c r="T51" s="1448"/>
      <c r="U51" s="1448"/>
      <c r="V51" s="1448"/>
      <c r="W51" s="1448"/>
      <c r="X51" s="1448"/>
      <c r="Y51" s="1448"/>
      <c r="Z51" s="1448"/>
      <c r="AA51" s="1448"/>
      <c r="AB51" s="1448"/>
      <c r="AC51" s="1448"/>
      <c r="AD51" s="1448"/>
      <c r="AE51" s="1448"/>
      <c r="AF51" s="1448"/>
      <c r="AG51" s="1448"/>
      <c r="AH51" s="1448"/>
      <c r="AI51" s="1448"/>
      <c r="AJ51" s="1448"/>
      <c r="AK51" s="1448"/>
      <c r="AL51" s="1448"/>
      <c r="AM51" s="1448"/>
      <c r="AN51" s="1448"/>
      <c r="AO51" s="1448"/>
      <c r="AP51" s="1448"/>
      <c r="AQ51" s="1448"/>
      <c r="AR51" s="1448"/>
      <c r="AS51" s="1448"/>
      <c r="AT51" s="1448"/>
      <c r="AU51" s="1448"/>
      <c r="AV51" s="1448"/>
      <c r="AW51" s="1448"/>
      <c r="AX51" s="1448"/>
      <c r="AY51" s="1448"/>
      <c r="AZ51" s="1448"/>
      <c r="BA51" s="1448"/>
      <c r="BB51" s="1448"/>
      <c r="BC51" s="1448"/>
      <c r="BD51" s="1448"/>
      <c r="BE51" s="1448"/>
      <c r="BF51" s="1448"/>
      <c r="BG51" s="1448"/>
      <c r="BH51" s="1448"/>
      <c r="BI51" s="1448"/>
      <c r="BJ51" s="1448"/>
      <c r="BK51" s="1448"/>
      <c r="BL51" s="1448"/>
      <c r="BM51" s="1448"/>
      <c r="BN51" s="1448"/>
      <c r="BO51" s="1448"/>
      <c r="BP51" s="1448"/>
      <c r="BQ51" s="1448"/>
      <c r="BR51" s="1448">
        <v>3</v>
      </c>
      <c r="BS51" s="1448"/>
      <c r="BT51" s="1448"/>
      <c r="BU51" s="1448"/>
      <c r="BV51" s="1448"/>
      <c r="BW51" s="1448"/>
      <c r="BX51" s="1448"/>
      <c r="BY51" s="1448"/>
      <c r="BZ51" s="1448"/>
      <c r="CA51" s="1448"/>
      <c r="CB51" s="1448"/>
      <c r="CC51" s="1448"/>
      <c r="CD51" s="1448"/>
      <c r="CE51" s="1448"/>
      <c r="CF51" s="1448"/>
      <c r="CG51" s="1448"/>
      <c r="CH51" s="1448"/>
      <c r="CI51" s="1448"/>
      <c r="CJ51" s="1448">
        <v>4</v>
      </c>
      <c r="CK51" s="1448"/>
      <c r="CL51" s="1448"/>
      <c r="CM51" s="1448"/>
      <c r="CN51" s="1448"/>
      <c r="CO51" s="1448"/>
      <c r="CP51" s="1448"/>
      <c r="CQ51" s="1448"/>
      <c r="CR51" s="1448"/>
      <c r="CS51" s="1448"/>
      <c r="CT51" s="1448"/>
      <c r="CU51" s="1448"/>
      <c r="CV51" s="1448"/>
      <c r="CW51" s="1448"/>
      <c r="CX51" s="1448"/>
      <c r="CY51" s="1448"/>
      <c r="CZ51" s="1448"/>
      <c r="DA51" s="1448"/>
    </row>
    <row r="52" spans="1:105" s="610" customFormat="1" ht="15" customHeight="1">
      <c r="A52" s="1452"/>
      <c r="B52" s="1452"/>
      <c r="C52" s="1452"/>
      <c r="D52" s="1452"/>
      <c r="E52" s="1452"/>
      <c r="F52" s="1452"/>
      <c r="G52" s="1453"/>
      <c r="H52" s="1453"/>
      <c r="I52" s="1453"/>
      <c r="J52" s="1453"/>
      <c r="K52" s="1453"/>
      <c r="L52" s="1453"/>
      <c r="M52" s="1453"/>
      <c r="N52" s="1453"/>
      <c r="O52" s="1453"/>
      <c r="P52" s="1453"/>
      <c r="Q52" s="1453"/>
      <c r="R52" s="1453"/>
      <c r="S52" s="1453"/>
      <c r="T52" s="1453"/>
      <c r="U52" s="1453"/>
      <c r="V52" s="1453"/>
      <c r="W52" s="1453"/>
      <c r="X52" s="1453"/>
      <c r="Y52" s="1453"/>
      <c r="Z52" s="1453"/>
      <c r="AA52" s="1453"/>
      <c r="AB52" s="1453"/>
      <c r="AC52" s="1453"/>
      <c r="AD52" s="1453"/>
      <c r="AE52" s="1453"/>
      <c r="AF52" s="1453"/>
      <c r="AG52" s="1453"/>
      <c r="AH52" s="1453"/>
      <c r="AI52" s="1453"/>
      <c r="AJ52" s="1453"/>
      <c r="AK52" s="1453"/>
      <c r="AL52" s="1453"/>
      <c r="AM52" s="1453"/>
      <c r="AN52" s="1453"/>
      <c r="AO52" s="1453"/>
      <c r="AP52" s="1453"/>
      <c r="AQ52" s="1453"/>
      <c r="AR52" s="1453"/>
      <c r="AS52" s="1453"/>
      <c r="AT52" s="1453"/>
      <c r="AU52" s="1453"/>
      <c r="AV52" s="1453"/>
      <c r="AW52" s="1453"/>
      <c r="AX52" s="1453"/>
      <c r="AY52" s="1453"/>
      <c r="AZ52" s="1453"/>
      <c r="BA52" s="1453"/>
      <c r="BB52" s="1453"/>
      <c r="BC52" s="1453"/>
      <c r="BD52" s="1453"/>
      <c r="BE52" s="1453"/>
      <c r="BF52" s="1453"/>
      <c r="BG52" s="1453"/>
      <c r="BH52" s="1453"/>
      <c r="BI52" s="1453"/>
      <c r="BJ52" s="1453"/>
      <c r="BK52" s="1453"/>
      <c r="BL52" s="1453"/>
      <c r="BM52" s="1453"/>
      <c r="BN52" s="1453"/>
      <c r="BO52" s="1453"/>
      <c r="BP52" s="1453"/>
      <c r="BQ52" s="1453"/>
      <c r="BR52" s="1448"/>
      <c r="BS52" s="1448"/>
      <c r="BT52" s="1448"/>
      <c r="BU52" s="1448"/>
      <c r="BV52" s="1448"/>
      <c r="BW52" s="1448"/>
      <c r="BX52" s="1448"/>
      <c r="BY52" s="1448"/>
      <c r="BZ52" s="1448"/>
      <c r="CA52" s="1448"/>
      <c r="CB52" s="1448"/>
      <c r="CC52" s="1448"/>
      <c r="CD52" s="1448"/>
      <c r="CE52" s="1448"/>
      <c r="CF52" s="1448"/>
      <c r="CG52" s="1448"/>
      <c r="CH52" s="1448"/>
      <c r="CI52" s="1448"/>
      <c r="CJ52" s="1448"/>
      <c r="CK52" s="1448"/>
      <c r="CL52" s="1448"/>
      <c r="CM52" s="1448"/>
      <c r="CN52" s="1448"/>
      <c r="CO52" s="1448"/>
      <c r="CP52" s="1448"/>
      <c r="CQ52" s="1448"/>
      <c r="CR52" s="1448"/>
      <c r="CS52" s="1448"/>
      <c r="CT52" s="1448"/>
      <c r="CU52" s="1448"/>
      <c r="CV52" s="1448"/>
      <c r="CW52" s="1448"/>
      <c r="CX52" s="1448"/>
      <c r="CY52" s="1448"/>
      <c r="CZ52" s="1448"/>
      <c r="DA52" s="1448"/>
    </row>
    <row r="53" spans="1:105" s="610" customFormat="1" ht="15" customHeight="1">
      <c r="A53" s="1452"/>
      <c r="B53" s="1452"/>
      <c r="C53" s="1452"/>
      <c r="D53" s="1452"/>
      <c r="E53" s="1452"/>
      <c r="F53" s="1452"/>
      <c r="G53" s="1453"/>
      <c r="H53" s="1453"/>
      <c r="I53" s="1453"/>
      <c r="J53" s="1453"/>
      <c r="K53" s="1453"/>
      <c r="L53" s="1453"/>
      <c r="M53" s="1453"/>
      <c r="N53" s="1453"/>
      <c r="O53" s="1453"/>
      <c r="P53" s="1453"/>
      <c r="Q53" s="1453"/>
      <c r="R53" s="1453"/>
      <c r="S53" s="1453"/>
      <c r="T53" s="1453"/>
      <c r="U53" s="1453"/>
      <c r="V53" s="1453"/>
      <c r="W53" s="1453"/>
      <c r="X53" s="1453"/>
      <c r="Y53" s="1453"/>
      <c r="Z53" s="1453"/>
      <c r="AA53" s="1453"/>
      <c r="AB53" s="1453"/>
      <c r="AC53" s="1453"/>
      <c r="AD53" s="1453"/>
      <c r="AE53" s="1453"/>
      <c r="AF53" s="1453"/>
      <c r="AG53" s="1453"/>
      <c r="AH53" s="1453"/>
      <c r="AI53" s="1453"/>
      <c r="AJ53" s="1453"/>
      <c r="AK53" s="1453"/>
      <c r="AL53" s="1453"/>
      <c r="AM53" s="1453"/>
      <c r="AN53" s="1453"/>
      <c r="AO53" s="1453"/>
      <c r="AP53" s="1453"/>
      <c r="AQ53" s="1453"/>
      <c r="AR53" s="1453"/>
      <c r="AS53" s="1453"/>
      <c r="AT53" s="1453"/>
      <c r="AU53" s="1453"/>
      <c r="AV53" s="1453"/>
      <c r="AW53" s="1453"/>
      <c r="AX53" s="1453"/>
      <c r="AY53" s="1453"/>
      <c r="AZ53" s="1453"/>
      <c r="BA53" s="1453"/>
      <c r="BB53" s="1453"/>
      <c r="BC53" s="1453"/>
      <c r="BD53" s="1453"/>
      <c r="BE53" s="1453"/>
      <c r="BF53" s="1453"/>
      <c r="BG53" s="1453"/>
      <c r="BH53" s="1453"/>
      <c r="BI53" s="1453"/>
      <c r="BJ53" s="1453"/>
      <c r="BK53" s="1453"/>
      <c r="BL53" s="1453"/>
      <c r="BM53" s="1453"/>
      <c r="BN53" s="1453"/>
      <c r="BO53" s="1453"/>
      <c r="BP53" s="1453"/>
      <c r="BQ53" s="1453"/>
      <c r="BR53" s="1448"/>
      <c r="BS53" s="1448"/>
      <c r="BT53" s="1448"/>
      <c r="BU53" s="1448"/>
      <c r="BV53" s="1448"/>
      <c r="BW53" s="1448"/>
      <c r="BX53" s="1448"/>
      <c r="BY53" s="1448"/>
      <c r="BZ53" s="1448"/>
      <c r="CA53" s="1448"/>
      <c r="CB53" s="1448"/>
      <c r="CC53" s="1448"/>
      <c r="CD53" s="1448"/>
      <c r="CE53" s="1448"/>
      <c r="CF53" s="1448"/>
      <c r="CG53" s="1448"/>
      <c r="CH53" s="1448"/>
      <c r="CI53" s="1448"/>
      <c r="CJ53" s="1448"/>
      <c r="CK53" s="1448"/>
      <c r="CL53" s="1448"/>
      <c r="CM53" s="1448"/>
      <c r="CN53" s="1448"/>
      <c r="CO53" s="1448"/>
      <c r="CP53" s="1448"/>
      <c r="CQ53" s="1448"/>
      <c r="CR53" s="1448"/>
      <c r="CS53" s="1448"/>
      <c r="CT53" s="1448"/>
      <c r="CU53" s="1448"/>
      <c r="CV53" s="1448"/>
      <c r="CW53" s="1448"/>
      <c r="CX53" s="1448"/>
      <c r="CY53" s="1448"/>
      <c r="CZ53" s="1448"/>
      <c r="DA53" s="1448"/>
    </row>
    <row r="54" spans="1:105" s="610" customFormat="1" ht="15" customHeight="1">
      <c r="A54" s="1452"/>
      <c r="B54" s="1452"/>
      <c r="C54" s="1452"/>
      <c r="D54" s="1452"/>
      <c r="E54" s="1452"/>
      <c r="F54" s="1452"/>
      <c r="G54" s="1457" t="s">
        <v>239</v>
      </c>
      <c r="H54" s="1458"/>
      <c r="I54" s="1458"/>
      <c r="J54" s="1458"/>
      <c r="K54" s="1458"/>
      <c r="L54" s="1458"/>
      <c r="M54" s="1458"/>
      <c r="N54" s="1458"/>
      <c r="O54" s="1458"/>
      <c r="P54" s="1458"/>
      <c r="Q54" s="1458"/>
      <c r="R54" s="1458"/>
      <c r="S54" s="1458"/>
      <c r="T54" s="1458"/>
      <c r="U54" s="1458"/>
      <c r="V54" s="1458"/>
      <c r="W54" s="1458"/>
      <c r="X54" s="1458"/>
      <c r="Y54" s="1458"/>
      <c r="Z54" s="1458"/>
      <c r="AA54" s="1458"/>
      <c r="AB54" s="1458"/>
      <c r="AC54" s="1458"/>
      <c r="AD54" s="1458"/>
      <c r="AE54" s="1458"/>
      <c r="AF54" s="1458"/>
      <c r="AG54" s="1458"/>
      <c r="AH54" s="1458"/>
      <c r="AI54" s="1458"/>
      <c r="AJ54" s="1458"/>
      <c r="AK54" s="1458"/>
      <c r="AL54" s="1458"/>
      <c r="AM54" s="1458"/>
      <c r="AN54" s="1458"/>
      <c r="AO54" s="1458"/>
      <c r="AP54" s="1458"/>
      <c r="AQ54" s="1458"/>
      <c r="AR54" s="1458"/>
      <c r="AS54" s="1458"/>
      <c r="AT54" s="1458"/>
      <c r="AU54" s="1458"/>
      <c r="AV54" s="1458"/>
      <c r="AW54" s="1458"/>
      <c r="AX54" s="1458"/>
      <c r="AY54" s="1458"/>
      <c r="AZ54" s="1458"/>
      <c r="BA54" s="1458"/>
      <c r="BB54" s="1458"/>
      <c r="BC54" s="1458"/>
      <c r="BD54" s="1458"/>
      <c r="BE54" s="1458"/>
      <c r="BF54" s="1458"/>
      <c r="BG54" s="1458"/>
      <c r="BH54" s="1458"/>
      <c r="BI54" s="1458"/>
      <c r="BJ54" s="1458"/>
      <c r="BK54" s="1458"/>
      <c r="BL54" s="1458"/>
      <c r="BM54" s="1458"/>
      <c r="BN54" s="1458"/>
      <c r="BO54" s="1458"/>
      <c r="BP54" s="1458"/>
      <c r="BQ54" s="612"/>
      <c r="BR54" s="1448" t="s">
        <v>746</v>
      </c>
      <c r="BS54" s="1448"/>
      <c r="BT54" s="1448"/>
      <c r="BU54" s="1448"/>
      <c r="BV54" s="1448"/>
      <c r="BW54" s="1448"/>
      <c r="BX54" s="1448"/>
      <c r="BY54" s="1448"/>
      <c r="BZ54" s="1448"/>
      <c r="CA54" s="1448"/>
      <c r="CB54" s="1448"/>
      <c r="CC54" s="1448"/>
      <c r="CD54" s="1448"/>
      <c r="CE54" s="1448"/>
      <c r="CF54" s="1448"/>
      <c r="CG54" s="1448"/>
      <c r="CH54" s="1448"/>
      <c r="CI54" s="1448"/>
      <c r="CJ54" s="1456"/>
      <c r="CK54" s="1456"/>
      <c r="CL54" s="1456"/>
      <c r="CM54" s="1456"/>
      <c r="CN54" s="1456"/>
      <c r="CO54" s="1456"/>
      <c r="CP54" s="1456"/>
      <c r="CQ54" s="1456"/>
      <c r="CR54" s="1456"/>
      <c r="CS54" s="1456"/>
      <c r="CT54" s="1456"/>
      <c r="CU54" s="1456"/>
      <c r="CV54" s="1456"/>
      <c r="CW54" s="1456"/>
      <c r="CX54" s="1456"/>
      <c r="CY54" s="1456"/>
      <c r="CZ54" s="1456"/>
      <c r="DA54" s="1456"/>
    </row>
    <row r="56" spans="1:105" s="608" customFormat="1" ht="12.75">
      <c r="A56" s="1443" t="s">
        <v>1010</v>
      </c>
      <c r="B56" s="1443"/>
      <c r="C56" s="1443"/>
      <c r="D56" s="1443"/>
      <c r="E56" s="1443"/>
      <c r="F56" s="1443"/>
      <c r="G56" s="1443"/>
      <c r="H56" s="1443"/>
      <c r="I56" s="1443"/>
      <c r="J56" s="1443"/>
      <c r="K56" s="1443"/>
      <c r="L56" s="1443"/>
      <c r="M56" s="1443"/>
      <c r="N56" s="1443"/>
      <c r="O56" s="1443"/>
      <c r="P56" s="1443"/>
      <c r="Q56" s="1443"/>
      <c r="R56" s="1443"/>
      <c r="S56" s="1443"/>
      <c r="T56" s="1443"/>
      <c r="U56" s="1443"/>
      <c r="V56" s="1443"/>
      <c r="W56" s="1443"/>
      <c r="X56" s="1443"/>
      <c r="Y56" s="1443"/>
      <c r="Z56" s="1443"/>
      <c r="AA56" s="1443"/>
      <c r="AB56" s="1443"/>
      <c r="AC56" s="1443"/>
      <c r="AD56" s="1443"/>
      <c r="AE56" s="1443"/>
      <c r="AF56" s="1443"/>
      <c r="AG56" s="1443"/>
      <c r="AH56" s="1443"/>
      <c r="AI56" s="1443"/>
      <c r="AJ56" s="1443"/>
      <c r="AK56" s="1443"/>
      <c r="AL56" s="1443"/>
      <c r="AM56" s="1443"/>
      <c r="AN56" s="1443"/>
      <c r="AO56" s="1443"/>
      <c r="AP56" s="1443"/>
      <c r="AQ56" s="1443"/>
      <c r="AR56" s="1443"/>
      <c r="AS56" s="1443"/>
      <c r="AT56" s="1443"/>
      <c r="AU56" s="1443"/>
      <c r="AV56" s="1443"/>
      <c r="AW56" s="1443"/>
      <c r="AX56" s="1443"/>
      <c r="AY56" s="1443"/>
      <c r="AZ56" s="1443"/>
      <c r="BA56" s="1443"/>
      <c r="BB56" s="1443"/>
      <c r="BC56" s="1443"/>
      <c r="BD56" s="1443"/>
      <c r="BE56" s="1443"/>
      <c r="BF56" s="1443"/>
      <c r="BG56" s="1443"/>
      <c r="BH56" s="1443"/>
      <c r="BI56" s="1443"/>
      <c r="BJ56" s="1443"/>
      <c r="BK56" s="1443"/>
      <c r="BL56" s="1443"/>
      <c r="BM56" s="1443"/>
      <c r="BN56" s="1443"/>
      <c r="BO56" s="1443"/>
      <c r="BP56" s="1443"/>
      <c r="BQ56" s="1443"/>
      <c r="BR56" s="1443"/>
      <c r="BS56" s="1443"/>
      <c r="BT56" s="1443"/>
      <c r="BU56" s="1443"/>
      <c r="BV56" s="1443"/>
      <c r="BW56" s="1443"/>
      <c r="BX56" s="1443"/>
      <c r="BY56" s="1443"/>
      <c r="BZ56" s="1443"/>
      <c r="CA56" s="1443"/>
      <c r="CB56" s="1443"/>
      <c r="CC56" s="1443"/>
      <c r="CD56" s="1443"/>
      <c r="CE56" s="1443"/>
      <c r="CF56" s="1443"/>
      <c r="CG56" s="1443"/>
      <c r="CH56" s="1443"/>
      <c r="CI56" s="1443"/>
      <c r="CJ56" s="1443"/>
      <c r="CK56" s="1443"/>
      <c r="CL56" s="1443"/>
      <c r="CM56" s="1443"/>
      <c r="CN56" s="1443"/>
      <c r="CO56" s="1443"/>
      <c r="CP56" s="1443"/>
      <c r="CQ56" s="1443"/>
      <c r="CR56" s="1443"/>
      <c r="CS56" s="1443"/>
      <c r="CT56" s="1443"/>
      <c r="CU56" s="1443"/>
      <c r="CV56" s="1443"/>
      <c r="CW56" s="1443"/>
      <c r="CX56" s="1443"/>
      <c r="CY56" s="1443"/>
      <c r="CZ56" s="1443"/>
      <c r="DA56" s="1443"/>
    </row>
    <row r="58" spans="1:105" s="604" customFormat="1" ht="30" customHeight="1">
      <c r="A58" s="1444" t="s">
        <v>898</v>
      </c>
      <c r="B58" s="1444"/>
      <c r="C58" s="1444"/>
      <c r="D58" s="1444"/>
      <c r="E58" s="1444"/>
      <c r="F58" s="1444"/>
      <c r="G58" s="1444" t="s">
        <v>20</v>
      </c>
      <c r="H58" s="1444"/>
      <c r="I58" s="1444"/>
      <c r="J58" s="1444"/>
      <c r="K58" s="1444"/>
      <c r="L58" s="1444"/>
      <c r="M58" s="1444"/>
      <c r="N58" s="1444"/>
      <c r="O58" s="1444"/>
      <c r="P58" s="1444"/>
      <c r="Q58" s="1444"/>
      <c r="R58" s="1444"/>
      <c r="S58" s="1444"/>
      <c r="T58" s="1444"/>
      <c r="U58" s="1444"/>
      <c r="V58" s="1444"/>
      <c r="W58" s="1444"/>
      <c r="X58" s="1444"/>
      <c r="Y58" s="1444"/>
      <c r="Z58" s="1444"/>
      <c r="AA58" s="1444"/>
      <c r="AB58" s="1444"/>
      <c r="AC58" s="1444"/>
      <c r="AD58" s="1444"/>
      <c r="AE58" s="1444"/>
      <c r="AF58" s="1444"/>
      <c r="AG58" s="1444"/>
      <c r="AH58" s="1444"/>
      <c r="AI58" s="1444"/>
      <c r="AJ58" s="1444"/>
      <c r="AK58" s="1444"/>
      <c r="AL58" s="1444"/>
      <c r="AM58" s="1444"/>
      <c r="AN58" s="1444"/>
      <c r="AO58" s="1444"/>
      <c r="AP58" s="1444"/>
      <c r="AQ58" s="1444"/>
      <c r="AR58" s="1444"/>
      <c r="AS58" s="1444"/>
      <c r="AT58" s="1444"/>
      <c r="AU58" s="1444"/>
      <c r="AV58" s="1444"/>
      <c r="AW58" s="1444"/>
      <c r="AX58" s="1444"/>
      <c r="AY58" s="1444"/>
      <c r="AZ58" s="1444"/>
      <c r="BA58" s="1444"/>
      <c r="BB58" s="1445" t="s">
        <v>1000</v>
      </c>
      <c r="BC58" s="1446"/>
      <c r="BD58" s="1446"/>
      <c r="BE58" s="1446"/>
      <c r="BF58" s="1446"/>
      <c r="BG58" s="1446"/>
      <c r="BH58" s="1446"/>
      <c r="BI58" s="1446"/>
      <c r="BJ58" s="1446"/>
      <c r="BK58" s="1446"/>
      <c r="BL58" s="1446"/>
      <c r="BM58" s="1446"/>
      <c r="BN58" s="1446"/>
      <c r="BO58" s="1446"/>
      <c r="BP58" s="1446"/>
      <c r="BQ58" s="1447"/>
      <c r="BR58" s="1444" t="s">
        <v>1011</v>
      </c>
      <c r="BS58" s="1444"/>
      <c r="BT58" s="1444"/>
      <c r="BU58" s="1444"/>
      <c r="BV58" s="1444"/>
      <c r="BW58" s="1444"/>
      <c r="BX58" s="1444"/>
      <c r="BY58" s="1444"/>
      <c r="BZ58" s="1444"/>
      <c r="CA58" s="1444"/>
      <c r="CB58" s="1444"/>
      <c r="CC58" s="1444"/>
      <c r="CD58" s="1444"/>
      <c r="CE58" s="1444"/>
      <c r="CF58" s="1444"/>
      <c r="CG58" s="1444"/>
      <c r="CH58" s="1444"/>
      <c r="CI58" s="1444"/>
      <c r="CJ58" s="1444" t="s">
        <v>1012</v>
      </c>
      <c r="CK58" s="1444"/>
      <c r="CL58" s="1444"/>
      <c r="CM58" s="1444"/>
      <c r="CN58" s="1444"/>
      <c r="CO58" s="1444"/>
      <c r="CP58" s="1444"/>
      <c r="CQ58" s="1444"/>
      <c r="CR58" s="1444"/>
      <c r="CS58" s="1444"/>
      <c r="CT58" s="1444"/>
      <c r="CU58" s="1444"/>
      <c r="CV58" s="1444"/>
      <c r="CW58" s="1444"/>
      <c r="CX58" s="1444"/>
      <c r="CY58" s="1444"/>
      <c r="CZ58" s="1444"/>
      <c r="DA58" s="1444"/>
    </row>
    <row r="59" spans="1:105" s="609" customFormat="1" ht="12.75">
      <c r="A59" s="1448"/>
      <c r="B59" s="1448"/>
      <c r="C59" s="1448"/>
      <c r="D59" s="1448"/>
      <c r="E59" s="1448"/>
      <c r="F59" s="1448"/>
      <c r="G59" s="1448">
        <v>1</v>
      </c>
      <c r="H59" s="1448"/>
      <c r="I59" s="1448"/>
      <c r="J59" s="1448"/>
      <c r="K59" s="1448"/>
      <c r="L59" s="1448"/>
      <c r="M59" s="1448"/>
      <c r="N59" s="1448"/>
      <c r="O59" s="1448"/>
      <c r="P59" s="1448"/>
      <c r="Q59" s="1448"/>
      <c r="R59" s="1448"/>
      <c r="S59" s="1448"/>
      <c r="T59" s="1448"/>
      <c r="U59" s="1448"/>
      <c r="V59" s="1448"/>
      <c r="W59" s="1448"/>
      <c r="X59" s="1448"/>
      <c r="Y59" s="1448"/>
      <c r="Z59" s="1448"/>
      <c r="AA59" s="1448"/>
      <c r="AB59" s="1448"/>
      <c r="AC59" s="1448"/>
      <c r="AD59" s="1448"/>
      <c r="AE59" s="1448"/>
      <c r="AF59" s="1448"/>
      <c r="AG59" s="1448"/>
      <c r="AH59" s="1448"/>
      <c r="AI59" s="1448"/>
      <c r="AJ59" s="1448"/>
      <c r="AK59" s="1448"/>
      <c r="AL59" s="1448"/>
      <c r="AM59" s="1448"/>
      <c r="AN59" s="1448"/>
      <c r="AO59" s="1448"/>
      <c r="AP59" s="1448"/>
      <c r="AQ59" s="1448"/>
      <c r="AR59" s="1448"/>
      <c r="AS59" s="1448"/>
      <c r="AT59" s="1448"/>
      <c r="AU59" s="1448"/>
      <c r="AV59" s="1448"/>
      <c r="AW59" s="1448"/>
      <c r="AX59" s="1448"/>
      <c r="AY59" s="1448"/>
      <c r="AZ59" s="1448"/>
      <c r="BA59" s="1448"/>
      <c r="BB59" s="1449">
        <v>2</v>
      </c>
      <c r="BC59" s="1450"/>
      <c r="BD59" s="1450"/>
      <c r="BE59" s="1450"/>
      <c r="BF59" s="1450"/>
      <c r="BG59" s="1450"/>
      <c r="BH59" s="1450"/>
      <c r="BI59" s="1450"/>
      <c r="BJ59" s="1450"/>
      <c r="BK59" s="1450"/>
      <c r="BL59" s="1450"/>
      <c r="BM59" s="1450"/>
      <c r="BN59" s="1450"/>
      <c r="BO59" s="1450"/>
      <c r="BP59" s="1450"/>
      <c r="BQ59" s="1451"/>
      <c r="BR59" s="1448">
        <v>3</v>
      </c>
      <c r="BS59" s="1448"/>
      <c r="BT59" s="1448"/>
      <c r="BU59" s="1448"/>
      <c r="BV59" s="1448"/>
      <c r="BW59" s="1448"/>
      <c r="BX59" s="1448"/>
      <c r="BY59" s="1448"/>
      <c r="BZ59" s="1448"/>
      <c r="CA59" s="1448"/>
      <c r="CB59" s="1448"/>
      <c r="CC59" s="1448"/>
      <c r="CD59" s="1448"/>
      <c r="CE59" s="1448"/>
      <c r="CF59" s="1448"/>
      <c r="CG59" s="1448"/>
      <c r="CH59" s="1448"/>
      <c r="CI59" s="1448"/>
      <c r="CJ59" s="1448">
        <v>4</v>
      </c>
      <c r="CK59" s="1448"/>
      <c r="CL59" s="1448"/>
      <c r="CM59" s="1448"/>
      <c r="CN59" s="1448"/>
      <c r="CO59" s="1448"/>
      <c r="CP59" s="1448"/>
      <c r="CQ59" s="1448"/>
      <c r="CR59" s="1448"/>
      <c r="CS59" s="1448"/>
      <c r="CT59" s="1448"/>
      <c r="CU59" s="1448"/>
      <c r="CV59" s="1448"/>
      <c r="CW59" s="1448"/>
      <c r="CX59" s="1448"/>
      <c r="CY59" s="1448"/>
      <c r="CZ59" s="1448"/>
      <c r="DA59" s="1448"/>
    </row>
    <row r="60" spans="1:105" s="610" customFormat="1" ht="15" customHeight="1">
      <c r="A60" s="1452"/>
      <c r="B60" s="1452"/>
      <c r="C60" s="1452"/>
      <c r="D60" s="1452"/>
      <c r="E60" s="1452"/>
      <c r="F60" s="1452"/>
      <c r="G60" s="1453" t="s">
        <v>1013</v>
      </c>
      <c r="H60" s="1453"/>
      <c r="I60" s="1453"/>
      <c r="J60" s="1453"/>
      <c r="K60" s="1453"/>
      <c r="L60" s="1453"/>
      <c r="M60" s="1453"/>
      <c r="N60" s="1453"/>
      <c r="O60" s="1453"/>
      <c r="P60" s="1453"/>
      <c r="Q60" s="1453"/>
      <c r="R60" s="1453"/>
      <c r="S60" s="1453"/>
      <c r="T60" s="1453"/>
      <c r="U60" s="1453"/>
      <c r="V60" s="1453"/>
      <c r="W60" s="1453"/>
      <c r="X60" s="1453"/>
      <c r="Y60" s="1453"/>
      <c r="Z60" s="1453"/>
      <c r="AA60" s="1453"/>
      <c r="AB60" s="1453"/>
      <c r="AC60" s="1453"/>
      <c r="AD60" s="1453"/>
      <c r="AE60" s="1453"/>
      <c r="AF60" s="1453"/>
      <c r="AG60" s="1453"/>
      <c r="AH60" s="1453"/>
      <c r="AI60" s="1453"/>
      <c r="AJ60" s="1453"/>
      <c r="AK60" s="1453"/>
      <c r="AL60" s="1453"/>
      <c r="AM60" s="1453"/>
      <c r="AN60" s="1453"/>
      <c r="AO60" s="1453"/>
      <c r="AP60" s="1453"/>
      <c r="AQ60" s="1453"/>
      <c r="AR60" s="1453"/>
      <c r="AS60" s="1453"/>
      <c r="AT60" s="1453"/>
      <c r="AU60" s="1453"/>
      <c r="AV60" s="1453"/>
      <c r="AW60" s="1453"/>
      <c r="AX60" s="1453"/>
      <c r="AY60" s="1453"/>
      <c r="AZ60" s="1453"/>
      <c r="BA60" s="1453"/>
      <c r="BB60" s="1449">
        <v>1</v>
      </c>
      <c r="BC60" s="1450"/>
      <c r="BD60" s="1450"/>
      <c r="BE60" s="1450"/>
      <c r="BF60" s="1450"/>
      <c r="BG60" s="1450"/>
      <c r="BH60" s="1450"/>
      <c r="BI60" s="1450"/>
      <c r="BJ60" s="1450"/>
      <c r="BK60" s="1450"/>
      <c r="BL60" s="1450"/>
      <c r="BM60" s="1450"/>
      <c r="BN60" s="1450"/>
      <c r="BO60" s="1450"/>
      <c r="BP60" s="1450"/>
      <c r="BQ60" s="1451"/>
      <c r="BR60" s="1448">
        <v>50000</v>
      </c>
      <c r="BS60" s="1448"/>
      <c r="BT60" s="1448"/>
      <c r="BU60" s="1448"/>
      <c r="BV60" s="1448"/>
      <c r="BW60" s="1448"/>
      <c r="BX60" s="1448"/>
      <c r="BY60" s="1448"/>
      <c r="BZ60" s="1448"/>
      <c r="CA60" s="1448"/>
      <c r="CB60" s="1448"/>
      <c r="CC60" s="1448"/>
      <c r="CD60" s="1448"/>
      <c r="CE60" s="1448"/>
      <c r="CF60" s="1448"/>
      <c r="CG60" s="1448"/>
      <c r="CH60" s="1448"/>
      <c r="CI60" s="1448"/>
      <c r="CJ60" s="1462">
        <v>50000</v>
      </c>
      <c r="CK60" s="1462"/>
      <c r="CL60" s="1462"/>
      <c r="CM60" s="1462"/>
      <c r="CN60" s="1462"/>
      <c r="CO60" s="1462"/>
      <c r="CP60" s="1462"/>
      <c r="CQ60" s="1462"/>
      <c r="CR60" s="1462"/>
      <c r="CS60" s="1462"/>
      <c r="CT60" s="1462"/>
      <c r="CU60" s="1462"/>
      <c r="CV60" s="1462"/>
      <c r="CW60" s="1462"/>
      <c r="CX60" s="1462"/>
      <c r="CY60" s="1462"/>
      <c r="CZ60" s="1462"/>
      <c r="DA60" s="1462"/>
    </row>
    <row r="61" spans="1:105" s="610" customFormat="1" ht="15" customHeight="1">
      <c r="A61" s="1452"/>
      <c r="B61" s="1452"/>
      <c r="C61" s="1452"/>
      <c r="D61" s="1452"/>
      <c r="E61" s="1452"/>
      <c r="F61" s="1452"/>
      <c r="G61" s="1453" t="s">
        <v>1014</v>
      </c>
      <c r="H61" s="1453"/>
      <c r="I61" s="1453"/>
      <c r="J61" s="1453"/>
      <c r="K61" s="1453"/>
      <c r="L61" s="1453"/>
      <c r="M61" s="1453"/>
      <c r="N61" s="1453"/>
      <c r="O61" s="1453"/>
      <c r="P61" s="1453"/>
      <c r="Q61" s="1453"/>
      <c r="R61" s="1453"/>
      <c r="S61" s="1453"/>
      <c r="T61" s="1453"/>
      <c r="U61" s="1453"/>
      <c r="V61" s="1453"/>
      <c r="W61" s="1453"/>
      <c r="X61" s="1453"/>
      <c r="Y61" s="1453"/>
      <c r="Z61" s="1453"/>
      <c r="AA61" s="1453"/>
      <c r="AB61" s="1453"/>
      <c r="AC61" s="1453"/>
      <c r="AD61" s="1453"/>
      <c r="AE61" s="1453"/>
      <c r="AF61" s="1453"/>
      <c r="AG61" s="1453"/>
      <c r="AH61" s="1453"/>
      <c r="AI61" s="1453"/>
      <c r="AJ61" s="1453"/>
      <c r="AK61" s="1453"/>
      <c r="AL61" s="1453"/>
      <c r="AM61" s="1453"/>
      <c r="AN61" s="1453"/>
      <c r="AO61" s="1453"/>
      <c r="AP61" s="1453"/>
      <c r="AQ61" s="1453"/>
      <c r="AR61" s="1453"/>
      <c r="AS61" s="1453"/>
      <c r="AT61" s="1453"/>
      <c r="AU61" s="1453"/>
      <c r="AV61" s="1453"/>
      <c r="AW61" s="1453"/>
      <c r="AX61" s="1453"/>
      <c r="AY61" s="1453"/>
      <c r="AZ61" s="1453"/>
      <c r="BA61" s="1453"/>
      <c r="BB61" s="1449">
        <v>3</v>
      </c>
      <c r="BC61" s="1450"/>
      <c r="BD61" s="1450"/>
      <c r="BE61" s="1450"/>
      <c r="BF61" s="1450"/>
      <c r="BG61" s="1450"/>
      <c r="BH61" s="1450"/>
      <c r="BI61" s="1450"/>
      <c r="BJ61" s="1450"/>
      <c r="BK61" s="1450"/>
      <c r="BL61" s="1450"/>
      <c r="BM61" s="1450"/>
      <c r="BN61" s="1450"/>
      <c r="BO61" s="1450"/>
      <c r="BP61" s="1450"/>
      <c r="BQ61" s="1451"/>
      <c r="BR61" s="1463">
        <v>16666.666</v>
      </c>
      <c r="BS61" s="1463"/>
      <c r="BT61" s="1463"/>
      <c r="BU61" s="1463"/>
      <c r="BV61" s="1463"/>
      <c r="BW61" s="1463"/>
      <c r="BX61" s="1463"/>
      <c r="BY61" s="1463"/>
      <c r="BZ61" s="1463"/>
      <c r="CA61" s="1463"/>
      <c r="CB61" s="1463"/>
      <c r="CC61" s="1463"/>
      <c r="CD61" s="1463"/>
      <c r="CE61" s="1463"/>
      <c r="CF61" s="1463"/>
      <c r="CG61" s="1463"/>
      <c r="CH61" s="1463"/>
      <c r="CI61" s="1463"/>
      <c r="CJ61" s="1462">
        <f>BB61*BR61</f>
        <v>49999.99800000001</v>
      </c>
      <c r="CK61" s="1462"/>
      <c r="CL61" s="1462"/>
      <c r="CM61" s="1462"/>
      <c r="CN61" s="1462"/>
      <c r="CO61" s="1462"/>
      <c r="CP61" s="1462"/>
      <c r="CQ61" s="1462"/>
      <c r="CR61" s="1462"/>
      <c r="CS61" s="1462"/>
      <c r="CT61" s="1462"/>
      <c r="CU61" s="1462"/>
      <c r="CV61" s="1462"/>
      <c r="CW61" s="1462"/>
      <c r="CX61" s="1462"/>
      <c r="CY61" s="1462"/>
      <c r="CZ61" s="1462"/>
      <c r="DA61" s="1462"/>
    </row>
    <row r="62" spans="1:105" s="610" customFormat="1" ht="15" customHeight="1">
      <c r="A62" s="1452"/>
      <c r="B62" s="1452"/>
      <c r="C62" s="1452"/>
      <c r="D62" s="1452"/>
      <c r="E62" s="1452"/>
      <c r="F62" s="1452"/>
      <c r="G62" s="1457" t="s">
        <v>239</v>
      </c>
      <c r="H62" s="1458"/>
      <c r="I62" s="1458"/>
      <c r="J62" s="1458"/>
      <c r="K62" s="1458"/>
      <c r="L62" s="1458"/>
      <c r="M62" s="1458"/>
      <c r="N62" s="1458"/>
      <c r="O62" s="1458"/>
      <c r="P62" s="1458"/>
      <c r="Q62" s="1458"/>
      <c r="R62" s="1458"/>
      <c r="S62" s="1458"/>
      <c r="T62" s="1458"/>
      <c r="U62" s="1458"/>
      <c r="V62" s="1458"/>
      <c r="W62" s="1458"/>
      <c r="X62" s="1458"/>
      <c r="Y62" s="1458"/>
      <c r="Z62" s="1458"/>
      <c r="AA62" s="1458"/>
      <c r="AB62" s="1458"/>
      <c r="AC62" s="1458"/>
      <c r="AD62" s="1458"/>
      <c r="AE62" s="1458"/>
      <c r="AF62" s="1458"/>
      <c r="AG62" s="1458"/>
      <c r="AH62" s="1458"/>
      <c r="AI62" s="1458"/>
      <c r="AJ62" s="1458"/>
      <c r="AK62" s="1458"/>
      <c r="AL62" s="1458"/>
      <c r="AM62" s="1458"/>
      <c r="AN62" s="1458"/>
      <c r="AO62" s="1458"/>
      <c r="AP62" s="1458"/>
      <c r="AQ62" s="1458"/>
      <c r="AR62" s="1458"/>
      <c r="AS62" s="1458"/>
      <c r="AT62" s="1458"/>
      <c r="AU62" s="1458"/>
      <c r="AV62" s="1458"/>
      <c r="AW62" s="1458"/>
      <c r="AX62" s="1458"/>
      <c r="AY62" s="1458"/>
      <c r="AZ62" s="1458"/>
      <c r="BA62" s="612"/>
      <c r="BB62" s="1449"/>
      <c r="BC62" s="1450"/>
      <c r="BD62" s="1450"/>
      <c r="BE62" s="1450"/>
      <c r="BF62" s="1450"/>
      <c r="BG62" s="1450"/>
      <c r="BH62" s="1450"/>
      <c r="BI62" s="1450"/>
      <c r="BJ62" s="1450"/>
      <c r="BK62" s="1450"/>
      <c r="BL62" s="1450"/>
      <c r="BM62" s="1450"/>
      <c r="BN62" s="1450"/>
      <c r="BO62" s="1450"/>
      <c r="BP62" s="1450"/>
      <c r="BQ62" s="1451"/>
      <c r="BR62" s="1448" t="s">
        <v>746</v>
      </c>
      <c r="BS62" s="1448"/>
      <c r="BT62" s="1448"/>
      <c r="BU62" s="1448"/>
      <c r="BV62" s="1448"/>
      <c r="BW62" s="1448"/>
      <c r="BX62" s="1448"/>
      <c r="BY62" s="1448"/>
      <c r="BZ62" s="1448"/>
      <c r="CA62" s="1448"/>
      <c r="CB62" s="1448"/>
      <c r="CC62" s="1448"/>
      <c r="CD62" s="1448"/>
      <c r="CE62" s="1448"/>
      <c r="CF62" s="1448"/>
      <c r="CG62" s="1448"/>
      <c r="CH62" s="1448"/>
      <c r="CI62" s="1448"/>
      <c r="CJ62" s="1464">
        <f>SUM(CJ60:DA61)</f>
        <v>99999.998</v>
      </c>
      <c r="CK62" s="1464"/>
      <c r="CL62" s="1464"/>
      <c r="CM62" s="1464"/>
      <c r="CN62" s="1464"/>
      <c r="CO62" s="1464"/>
      <c r="CP62" s="1464"/>
      <c r="CQ62" s="1464"/>
      <c r="CR62" s="1464"/>
      <c r="CS62" s="1464"/>
      <c r="CT62" s="1464"/>
      <c r="CU62" s="1464"/>
      <c r="CV62" s="1464"/>
      <c r="CW62" s="1464"/>
      <c r="CX62" s="1464"/>
      <c r="CY62" s="1464"/>
      <c r="CZ62" s="1464"/>
      <c r="DA62" s="1464"/>
    </row>
  </sheetData>
  <sheetProtection/>
  <mergeCells count="190">
    <mergeCell ref="A61:F61"/>
    <mergeCell ref="G61:BA61"/>
    <mergeCell ref="BB61:BQ61"/>
    <mergeCell ref="BR61:CI61"/>
    <mergeCell ref="CJ61:DA61"/>
    <mergeCell ref="A62:F62"/>
    <mergeCell ref="G62:AZ62"/>
    <mergeCell ref="BB62:BQ62"/>
    <mergeCell ref="BR62:CI62"/>
    <mergeCell ref="CJ62:DA62"/>
    <mergeCell ref="A59:F59"/>
    <mergeCell ref="G59:BA59"/>
    <mergeCell ref="BB59:BQ59"/>
    <mergeCell ref="BR59:CI59"/>
    <mergeCell ref="CJ59:DA59"/>
    <mergeCell ref="A60:F60"/>
    <mergeCell ref="G60:BA60"/>
    <mergeCell ref="BB60:BQ60"/>
    <mergeCell ref="BR60:CI60"/>
    <mergeCell ref="CJ60:DA60"/>
    <mergeCell ref="A54:F54"/>
    <mergeCell ref="G54:BP54"/>
    <mergeCell ref="BR54:CI54"/>
    <mergeCell ref="CJ54:DA54"/>
    <mergeCell ref="A56:DA56"/>
    <mergeCell ref="A58:F58"/>
    <mergeCell ref="G58:BA58"/>
    <mergeCell ref="BB58:BQ58"/>
    <mergeCell ref="BR58:CI58"/>
    <mergeCell ref="CJ58:DA58"/>
    <mergeCell ref="A52:F52"/>
    <mergeCell ref="G52:BQ52"/>
    <mergeCell ref="BR52:CI52"/>
    <mergeCell ref="CJ52:DA52"/>
    <mergeCell ref="A53:F53"/>
    <mergeCell ref="G53:BQ53"/>
    <mergeCell ref="BR53:CI53"/>
    <mergeCell ref="CJ53:DA53"/>
    <mergeCell ref="A48:DA48"/>
    <mergeCell ref="A50:F50"/>
    <mergeCell ref="G50:BQ50"/>
    <mergeCell ref="BR50:CI50"/>
    <mergeCell ref="CJ50:DA50"/>
    <mergeCell ref="A51:F51"/>
    <mergeCell ref="G51:BQ51"/>
    <mergeCell ref="BR51:CI51"/>
    <mergeCell ref="CJ51:DA51"/>
    <mergeCell ref="A45:F45"/>
    <mergeCell ref="G45:BA45"/>
    <mergeCell ref="BB45:BQ45"/>
    <mergeCell ref="BR45:CI45"/>
    <mergeCell ref="CJ45:DA45"/>
    <mergeCell ref="A46:F46"/>
    <mergeCell ref="G46:AZ46"/>
    <mergeCell ref="BB46:BQ46"/>
    <mergeCell ref="BR46:CI46"/>
    <mergeCell ref="CJ46:DA46"/>
    <mergeCell ref="A43:F43"/>
    <mergeCell ref="G43:BA43"/>
    <mergeCell ref="BB43:BQ43"/>
    <mergeCell ref="BR43:CI43"/>
    <mergeCell ref="CJ43:DA43"/>
    <mergeCell ref="A44:F44"/>
    <mergeCell ref="G44:BA44"/>
    <mergeCell ref="BB44:BQ44"/>
    <mergeCell ref="BR44:CI44"/>
    <mergeCell ref="CJ44:DA44"/>
    <mergeCell ref="A40:DA40"/>
    <mergeCell ref="A42:F42"/>
    <mergeCell ref="G42:BA42"/>
    <mergeCell ref="BB42:BQ42"/>
    <mergeCell ref="BR42:CI42"/>
    <mergeCell ref="CJ42:DA42"/>
    <mergeCell ref="A37:F37"/>
    <mergeCell ref="G37:BA37"/>
    <mergeCell ref="BB37:BQ37"/>
    <mergeCell ref="BR37:CI37"/>
    <mergeCell ref="CJ37:DA37"/>
    <mergeCell ref="A38:F38"/>
    <mergeCell ref="G38:AZ38"/>
    <mergeCell ref="BB38:BQ38"/>
    <mergeCell ref="BR38:CI38"/>
    <mergeCell ref="CJ38:DA38"/>
    <mergeCell ref="A35:F35"/>
    <mergeCell ref="G35:BA35"/>
    <mergeCell ref="BB35:BQ35"/>
    <mergeCell ref="BR35:CI35"/>
    <mergeCell ref="CJ35:DA35"/>
    <mergeCell ref="A36:F36"/>
    <mergeCell ref="G36:BA36"/>
    <mergeCell ref="BB36:BQ36"/>
    <mergeCell ref="BR36:CI36"/>
    <mergeCell ref="CJ36:DA36"/>
    <mergeCell ref="A32:DA32"/>
    <mergeCell ref="A34:F34"/>
    <mergeCell ref="G34:BA34"/>
    <mergeCell ref="BB34:BQ34"/>
    <mergeCell ref="BR34:CI34"/>
    <mergeCell ref="CJ34:DA34"/>
    <mergeCell ref="A30:F30"/>
    <mergeCell ref="G30:AM30"/>
    <mergeCell ref="AO30:BF30"/>
    <mergeCell ref="BG30:BX30"/>
    <mergeCell ref="BY30:CI30"/>
    <mergeCell ref="CJ30:DA30"/>
    <mergeCell ref="A29:F29"/>
    <mergeCell ref="G29:AN29"/>
    <mergeCell ref="AO29:BF29"/>
    <mergeCell ref="BG29:BX29"/>
    <mergeCell ref="BY29:CI29"/>
    <mergeCell ref="CJ29:DA29"/>
    <mergeCell ref="A28:F28"/>
    <mergeCell ref="G28:AN28"/>
    <mergeCell ref="AO28:BF28"/>
    <mergeCell ref="BG28:BX28"/>
    <mergeCell ref="BY28:CI28"/>
    <mergeCell ref="CJ28:DA28"/>
    <mergeCell ref="A27:F27"/>
    <mergeCell ref="G27:AN27"/>
    <mergeCell ref="AO27:BF27"/>
    <mergeCell ref="BG27:BX27"/>
    <mergeCell ref="BY27:CI27"/>
    <mergeCell ref="CJ27:DA27"/>
    <mergeCell ref="A24:DA24"/>
    <mergeCell ref="A26:F26"/>
    <mergeCell ref="G26:AN26"/>
    <mergeCell ref="AO26:BF26"/>
    <mergeCell ref="BG26:BX26"/>
    <mergeCell ref="BY26:CI26"/>
    <mergeCell ref="CJ26:DA26"/>
    <mergeCell ref="A21:F21"/>
    <mergeCell ref="G21:BA21"/>
    <mergeCell ref="BB21:BQ21"/>
    <mergeCell ref="BR21:CI21"/>
    <mergeCell ref="CJ21:DA21"/>
    <mergeCell ref="A22:F22"/>
    <mergeCell ref="G22:AZ22"/>
    <mergeCell ref="BB22:BQ22"/>
    <mergeCell ref="BR22:CI22"/>
    <mergeCell ref="CJ22:DA22"/>
    <mergeCell ref="A19:F19"/>
    <mergeCell ref="G19:BA19"/>
    <mergeCell ref="BB19:BQ19"/>
    <mergeCell ref="BR19:CI19"/>
    <mergeCell ref="CJ19:DA19"/>
    <mergeCell ref="A20:F20"/>
    <mergeCell ref="G20:BA20"/>
    <mergeCell ref="BB20:BQ20"/>
    <mergeCell ref="BR20:CI20"/>
    <mergeCell ref="CJ20:DA20"/>
    <mergeCell ref="A16:DA16"/>
    <mergeCell ref="A18:F18"/>
    <mergeCell ref="G18:BA18"/>
    <mergeCell ref="BB18:BQ18"/>
    <mergeCell ref="BR18:CI18"/>
    <mergeCell ref="CJ18:DA18"/>
    <mergeCell ref="A14:F14"/>
    <mergeCell ref="H14:AR14"/>
    <mergeCell ref="AS14:BF14"/>
    <mergeCell ref="BG14:BT14"/>
    <mergeCell ref="BU14:CI14"/>
    <mergeCell ref="CJ14:DA14"/>
    <mergeCell ref="A13:F13"/>
    <mergeCell ref="G13:AR13"/>
    <mergeCell ref="AS13:BF13"/>
    <mergeCell ref="BG13:BT13"/>
    <mergeCell ref="BU13:CI13"/>
    <mergeCell ref="CJ13:DA13"/>
    <mergeCell ref="A12:F12"/>
    <mergeCell ref="G12:AR12"/>
    <mergeCell ref="AS12:BF12"/>
    <mergeCell ref="BG12:BT12"/>
    <mergeCell ref="BU12:CI12"/>
    <mergeCell ref="CJ12:DA12"/>
    <mergeCell ref="A11:F11"/>
    <mergeCell ref="G11:AR11"/>
    <mergeCell ref="AS11:BF11"/>
    <mergeCell ref="BG11:BT11"/>
    <mergeCell ref="BU11:CI11"/>
    <mergeCell ref="CJ11:DA11"/>
    <mergeCell ref="A2:DA2"/>
    <mergeCell ref="V4:DA4"/>
    <mergeCell ref="AL6:DA6"/>
    <mergeCell ref="A8:DA8"/>
    <mergeCell ref="A10:F10"/>
    <mergeCell ref="G10:AR10"/>
    <mergeCell ref="AS10:BF10"/>
    <mergeCell ref="BG10:BT10"/>
    <mergeCell ref="BU10:CI10"/>
    <mergeCell ref="CJ10:DA10"/>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7" max="104" man="1"/>
  </rowBreaks>
</worksheet>
</file>

<file path=xl/worksheets/sheet14.xml><?xml version="1.0" encoding="utf-8"?>
<worksheet xmlns="http://schemas.openxmlformats.org/spreadsheetml/2006/main" xmlns:r="http://schemas.openxmlformats.org/officeDocument/2006/relationships">
  <dimension ref="A2:DA62"/>
  <sheetViews>
    <sheetView view="pageBreakPreview" zoomScaleSheetLayoutView="100" zoomScalePageLayoutView="0" workbookViewId="0" topLeftCell="A1">
      <selection activeCell="ER22" sqref="ER22"/>
    </sheetView>
  </sheetViews>
  <sheetFormatPr defaultColWidth="0.85546875" defaultRowHeight="12.75"/>
  <cols>
    <col min="1" max="16384" width="0.85546875" style="613" customWidth="1"/>
  </cols>
  <sheetData>
    <row r="1" s="604" customFormat="1" ht="3" customHeight="1"/>
    <row r="2" spans="1:105" s="605" customFormat="1" ht="14.25">
      <c r="A2" s="1440" t="s">
        <v>982</v>
      </c>
      <c r="B2" s="1440"/>
      <c r="C2" s="1440"/>
      <c r="D2" s="1440"/>
      <c r="E2" s="1440"/>
      <c r="F2" s="1440"/>
      <c r="G2" s="1440"/>
      <c r="H2" s="1440"/>
      <c r="I2" s="1440"/>
      <c r="J2" s="1440"/>
      <c r="K2" s="1440"/>
      <c r="L2" s="1440"/>
      <c r="M2" s="1440"/>
      <c r="N2" s="1440"/>
      <c r="O2" s="1440"/>
      <c r="P2" s="1440"/>
      <c r="Q2" s="1440"/>
      <c r="R2" s="1440"/>
      <c r="S2" s="1440"/>
      <c r="T2" s="1440"/>
      <c r="U2" s="1440"/>
      <c r="V2" s="1440"/>
      <c r="W2" s="1440"/>
      <c r="X2" s="1440"/>
      <c r="Y2" s="1440"/>
      <c r="Z2" s="1440"/>
      <c r="AA2" s="1440"/>
      <c r="AB2" s="1440"/>
      <c r="AC2" s="1440"/>
      <c r="AD2" s="1440"/>
      <c r="AE2" s="1440"/>
      <c r="AF2" s="1440"/>
      <c r="AG2" s="1440"/>
      <c r="AH2" s="1440"/>
      <c r="AI2" s="1440"/>
      <c r="AJ2" s="1440"/>
      <c r="AK2" s="1440"/>
      <c r="AL2" s="1440"/>
      <c r="AM2" s="1440"/>
      <c r="AN2" s="1440"/>
      <c r="AO2" s="1440"/>
      <c r="AP2" s="1440"/>
      <c r="AQ2" s="1440"/>
      <c r="AR2" s="1440"/>
      <c r="AS2" s="1440"/>
      <c r="AT2" s="1440"/>
      <c r="AU2" s="1440"/>
      <c r="AV2" s="1440"/>
      <c r="AW2" s="1440"/>
      <c r="AX2" s="1440"/>
      <c r="AY2" s="1440"/>
      <c r="AZ2" s="1440"/>
      <c r="BA2" s="1440"/>
      <c r="BB2" s="1440"/>
      <c r="BC2" s="1440"/>
      <c r="BD2" s="1440"/>
      <c r="BE2" s="1440"/>
      <c r="BF2" s="1440"/>
      <c r="BG2" s="1440"/>
      <c r="BH2" s="1440"/>
      <c r="BI2" s="1440"/>
      <c r="BJ2" s="1440"/>
      <c r="BK2" s="1440"/>
      <c r="BL2" s="1440"/>
      <c r="BM2" s="1440"/>
      <c r="BN2" s="1440"/>
      <c r="BO2" s="1440"/>
      <c r="BP2" s="1440"/>
      <c r="BQ2" s="1440"/>
      <c r="BR2" s="1440"/>
      <c r="BS2" s="1440"/>
      <c r="BT2" s="1440"/>
      <c r="BU2" s="1440"/>
      <c r="BV2" s="1440"/>
      <c r="BW2" s="1440"/>
      <c r="BX2" s="1440"/>
      <c r="BY2" s="1440"/>
      <c r="BZ2" s="1440"/>
      <c r="CA2" s="1440"/>
      <c r="CB2" s="1440"/>
      <c r="CC2" s="1440"/>
      <c r="CD2" s="1440"/>
      <c r="CE2" s="1440"/>
      <c r="CF2" s="1440"/>
      <c r="CG2" s="1440"/>
      <c r="CH2" s="1440"/>
      <c r="CI2" s="1440"/>
      <c r="CJ2" s="1440"/>
      <c r="CK2" s="1440"/>
      <c r="CL2" s="1440"/>
      <c r="CM2" s="1440"/>
      <c r="CN2" s="1440"/>
      <c r="CO2" s="1440"/>
      <c r="CP2" s="1440"/>
      <c r="CQ2" s="1440"/>
      <c r="CR2" s="1440"/>
      <c r="CS2" s="1440"/>
      <c r="CT2" s="1440"/>
      <c r="CU2" s="1440"/>
      <c r="CV2" s="1440"/>
      <c r="CW2" s="1440"/>
      <c r="CX2" s="1440"/>
      <c r="CY2" s="1440"/>
      <c r="CZ2" s="1440"/>
      <c r="DA2" s="1440"/>
    </row>
    <row r="3" spans="1:19" s="604" customFormat="1" ht="12.75">
      <c r="A3" s="606"/>
      <c r="C3" s="607"/>
      <c r="D3" s="607"/>
      <c r="E3" s="607"/>
      <c r="F3" s="607"/>
      <c r="G3" s="607"/>
      <c r="H3" s="607"/>
      <c r="I3" s="607"/>
      <c r="J3" s="607"/>
      <c r="K3" s="607"/>
      <c r="L3" s="607"/>
      <c r="M3" s="607"/>
      <c r="N3" s="607"/>
      <c r="O3" s="607"/>
      <c r="P3" s="607"/>
      <c r="Q3" s="607"/>
      <c r="R3" s="607"/>
      <c r="S3" s="607"/>
    </row>
    <row r="4" spans="1:105" s="608" customFormat="1" ht="12.75">
      <c r="A4" s="608" t="s">
        <v>983</v>
      </c>
      <c r="V4" s="1441" t="s">
        <v>140</v>
      </c>
      <c r="W4" s="1441"/>
      <c r="X4" s="1441"/>
      <c r="Y4" s="1441"/>
      <c r="Z4" s="1441"/>
      <c r="AA4" s="1441"/>
      <c r="AB4" s="1441"/>
      <c r="AC4" s="1441"/>
      <c r="AD4" s="1441"/>
      <c r="AE4" s="1441"/>
      <c r="AF4" s="1441"/>
      <c r="AG4" s="1441"/>
      <c r="AH4" s="1441"/>
      <c r="AI4" s="1441"/>
      <c r="AJ4" s="1441"/>
      <c r="AK4" s="1441"/>
      <c r="AL4" s="1441"/>
      <c r="AM4" s="1441"/>
      <c r="AN4" s="1441"/>
      <c r="AO4" s="1441"/>
      <c r="AP4" s="1441"/>
      <c r="AQ4" s="1441"/>
      <c r="AR4" s="1441"/>
      <c r="AS4" s="1441"/>
      <c r="AT4" s="1441"/>
      <c r="AU4" s="1441"/>
      <c r="AV4" s="1441"/>
      <c r="AW4" s="1441"/>
      <c r="AX4" s="1441"/>
      <c r="AY4" s="1441"/>
      <c r="AZ4" s="1441"/>
      <c r="BA4" s="1441"/>
      <c r="BB4" s="1441"/>
      <c r="BC4" s="1441"/>
      <c r="BD4" s="1441"/>
      <c r="BE4" s="1441"/>
      <c r="BF4" s="1441"/>
      <c r="BG4" s="1441"/>
      <c r="BH4" s="1441"/>
      <c r="BI4" s="1441"/>
      <c r="BJ4" s="1441"/>
      <c r="BK4" s="1441"/>
      <c r="BL4" s="1441"/>
      <c r="BM4" s="1441"/>
      <c r="BN4" s="1441"/>
      <c r="BO4" s="1441"/>
      <c r="BP4" s="1441"/>
      <c r="BQ4" s="1441"/>
      <c r="BR4" s="1441"/>
      <c r="BS4" s="1441"/>
      <c r="BT4" s="1441"/>
      <c r="BU4" s="1441"/>
      <c r="BV4" s="1441"/>
      <c r="BW4" s="1441"/>
      <c r="BX4" s="1441"/>
      <c r="BY4" s="1441"/>
      <c r="BZ4" s="1441"/>
      <c r="CA4" s="1441"/>
      <c r="CB4" s="1441"/>
      <c r="CC4" s="1441"/>
      <c r="CD4" s="1441"/>
      <c r="CE4" s="1441"/>
      <c r="CF4" s="1441"/>
      <c r="CG4" s="1441"/>
      <c r="CH4" s="1441"/>
      <c r="CI4" s="1441"/>
      <c r="CJ4" s="1441"/>
      <c r="CK4" s="1441"/>
      <c r="CL4" s="1441"/>
      <c r="CM4" s="1441"/>
      <c r="CN4" s="1441"/>
      <c r="CO4" s="1441"/>
      <c r="CP4" s="1441"/>
      <c r="CQ4" s="1441"/>
      <c r="CR4" s="1441"/>
      <c r="CS4" s="1441"/>
      <c r="CT4" s="1441"/>
      <c r="CU4" s="1441"/>
      <c r="CV4" s="1441"/>
      <c r="CW4" s="1441"/>
      <c r="CX4" s="1441"/>
      <c r="CY4" s="1441"/>
      <c r="CZ4" s="1441"/>
      <c r="DA4" s="1441"/>
    </row>
    <row r="5" s="604" customFormat="1" ht="7.5" customHeight="1"/>
    <row r="6" spans="1:105" s="608" customFormat="1" ht="12.75">
      <c r="A6" s="608" t="s">
        <v>984</v>
      </c>
      <c r="AL6" s="1442" t="s">
        <v>980</v>
      </c>
      <c r="AM6" s="1442"/>
      <c r="AN6" s="1442"/>
      <c r="AO6" s="1442"/>
      <c r="AP6" s="1442"/>
      <c r="AQ6" s="1442"/>
      <c r="AR6" s="1442"/>
      <c r="AS6" s="1442"/>
      <c r="AT6" s="1442"/>
      <c r="AU6" s="1442"/>
      <c r="AV6" s="1442"/>
      <c r="AW6" s="1442"/>
      <c r="AX6" s="1442"/>
      <c r="AY6" s="1442"/>
      <c r="AZ6" s="1442"/>
      <c r="BA6" s="1442"/>
      <c r="BB6" s="1442"/>
      <c r="BC6" s="1442"/>
      <c r="BD6" s="1442"/>
      <c r="BE6" s="1442"/>
      <c r="BF6" s="1442"/>
      <c r="BG6" s="1442"/>
      <c r="BH6" s="1442"/>
      <c r="BI6" s="1442"/>
      <c r="BJ6" s="1442"/>
      <c r="BK6" s="1442"/>
      <c r="BL6" s="1442"/>
      <c r="BM6" s="1442"/>
      <c r="BN6" s="1442"/>
      <c r="BO6" s="1442"/>
      <c r="BP6" s="1442"/>
      <c r="BQ6" s="1442"/>
      <c r="BR6" s="1442"/>
      <c r="BS6" s="1442"/>
      <c r="BT6" s="1442"/>
      <c r="BU6" s="1442"/>
      <c r="BV6" s="1442"/>
      <c r="BW6" s="1442"/>
      <c r="BX6" s="1442"/>
      <c r="BY6" s="1442"/>
      <c r="BZ6" s="1442"/>
      <c r="CA6" s="1442"/>
      <c r="CB6" s="1442"/>
      <c r="CC6" s="1442"/>
      <c r="CD6" s="1442"/>
      <c r="CE6" s="1442"/>
      <c r="CF6" s="1442"/>
      <c r="CG6" s="1442"/>
      <c r="CH6" s="1442"/>
      <c r="CI6" s="1442"/>
      <c r="CJ6" s="1442"/>
      <c r="CK6" s="1442"/>
      <c r="CL6" s="1442"/>
      <c r="CM6" s="1442"/>
      <c r="CN6" s="1442"/>
      <c r="CO6" s="1442"/>
      <c r="CP6" s="1442"/>
      <c r="CQ6" s="1442"/>
      <c r="CR6" s="1442"/>
      <c r="CS6" s="1442"/>
      <c r="CT6" s="1442"/>
      <c r="CU6" s="1442"/>
      <c r="CV6" s="1442"/>
      <c r="CW6" s="1442"/>
      <c r="CX6" s="1442"/>
      <c r="CY6" s="1442"/>
      <c r="CZ6" s="1442"/>
      <c r="DA6" s="1442"/>
    </row>
    <row r="7" s="604" customFormat="1" ht="12.75"/>
    <row r="8" spans="1:105" s="608" customFormat="1" ht="12.75">
      <c r="A8" s="1443" t="s">
        <v>985</v>
      </c>
      <c r="B8" s="1443"/>
      <c r="C8" s="1443"/>
      <c r="D8" s="1443"/>
      <c r="E8" s="1443"/>
      <c r="F8" s="1443"/>
      <c r="G8" s="1443"/>
      <c r="H8" s="1443"/>
      <c r="I8" s="1443"/>
      <c r="J8" s="1443"/>
      <c r="K8" s="1443"/>
      <c r="L8" s="1443"/>
      <c r="M8" s="1443"/>
      <c r="N8" s="1443"/>
      <c r="O8" s="1443"/>
      <c r="P8" s="1443"/>
      <c r="Q8" s="1443"/>
      <c r="R8" s="1443"/>
      <c r="S8" s="1443"/>
      <c r="T8" s="1443"/>
      <c r="U8" s="1443"/>
      <c r="V8" s="1443"/>
      <c r="W8" s="1443"/>
      <c r="X8" s="1443"/>
      <c r="Y8" s="1443"/>
      <c r="Z8" s="1443"/>
      <c r="AA8" s="1443"/>
      <c r="AB8" s="1443"/>
      <c r="AC8" s="1443"/>
      <c r="AD8" s="1443"/>
      <c r="AE8" s="1443"/>
      <c r="AF8" s="1443"/>
      <c r="AG8" s="1443"/>
      <c r="AH8" s="1443"/>
      <c r="AI8" s="1443"/>
      <c r="AJ8" s="1443"/>
      <c r="AK8" s="1443"/>
      <c r="AL8" s="1443"/>
      <c r="AM8" s="1443"/>
      <c r="AN8" s="1443"/>
      <c r="AO8" s="1443"/>
      <c r="AP8" s="1443"/>
      <c r="AQ8" s="1443"/>
      <c r="AR8" s="1443"/>
      <c r="AS8" s="1443"/>
      <c r="AT8" s="1443"/>
      <c r="AU8" s="1443"/>
      <c r="AV8" s="1443"/>
      <c r="AW8" s="1443"/>
      <c r="AX8" s="1443"/>
      <c r="AY8" s="1443"/>
      <c r="AZ8" s="1443"/>
      <c r="BA8" s="1443"/>
      <c r="BB8" s="1443"/>
      <c r="BC8" s="1443"/>
      <c r="BD8" s="1443"/>
      <c r="BE8" s="1443"/>
      <c r="BF8" s="1443"/>
      <c r="BG8" s="1443"/>
      <c r="BH8" s="1443"/>
      <c r="BI8" s="1443"/>
      <c r="BJ8" s="1443"/>
      <c r="BK8" s="1443"/>
      <c r="BL8" s="1443"/>
      <c r="BM8" s="1443"/>
      <c r="BN8" s="1443"/>
      <c r="BO8" s="1443"/>
      <c r="BP8" s="1443"/>
      <c r="BQ8" s="1443"/>
      <c r="BR8" s="1443"/>
      <c r="BS8" s="1443"/>
      <c r="BT8" s="1443"/>
      <c r="BU8" s="1443"/>
      <c r="BV8" s="1443"/>
      <c r="BW8" s="1443"/>
      <c r="BX8" s="1443"/>
      <c r="BY8" s="1443"/>
      <c r="BZ8" s="1443"/>
      <c r="CA8" s="1443"/>
      <c r="CB8" s="1443"/>
      <c r="CC8" s="1443"/>
      <c r="CD8" s="1443"/>
      <c r="CE8" s="1443"/>
      <c r="CF8" s="1443"/>
      <c r="CG8" s="1443"/>
      <c r="CH8" s="1443"/>
      <c r="CI8" s="1443"/>
      <c r="CJ8" s="1443"/>
      <c r="CK8" s="1443"/>
      <c r="CL8" s="1443"/>
      <c r="CM8" s="1443"/>
      <c r="CN8" s="1443"/>
      <c r="CO8" s="1443"/>
      <c r="CP8" s="1443"/>
      <c r="CQ8" s="1443"/>
      <c r="CR8" s="1443"/>
      <c r="CS8" s="1443"/>
      <c r="CT8" s="1443"/>
      <c r="CU8" s="1443"/>
      <c r="CV8" s="1443"/>
      <c r="CW8" s="1443"/>
      <c r="CX8" s="1443"/>
      <c r="CY8" s="1443"/>
      <c r="CZ8" s="1443"/>
      <c r="DA8" s="1443"/>
    </row>
    <row r="10" spans="1:105" s="604" customFormat="1" ht="42" customHeight="1">
      <c r="A10" s="1444" t="s">
        <v>898</v>
      </c>
      <c r="B10" s="1444"/>
      <c r="C10" s="1444"/>
      <c r="D10" s="1444"/>
      <c r="E10" s="1444"/>
      <c r="F10" s="1444"/>
      <c r="G10" s="1444" t="s">
        <v>20</v>
      </c>
      <c r="H10" s="1444"/>
      <c r="I10" s="1444"/>
      <c r="J10" s="1444"/>
      <c r="K10" s="1444"/>
      <c r="L10" s="1444"/>
      <c r="M10" s="1444"/>
      <c r="N10" s="1444"/>
      <c r="O10" s="1444"/>
      <c r="P10" s="1444"/>
      <c r="Q10" s="1444"/>
      <c r="R10" s="1444"/>
      <c r="S10" s="1444"/>
      <c r="T10" s="1444"/>
      <c r="U10" s="1444"/>
      <c r="V10" s="1444"/>
      <c r="W10" s="1444"/>
      <c r="X10" s="1444"/>
      <c r="Y10" s="1444"/>
      <c r="Z10" s="1444"/>
      <c r="AA10" s="1444"/>
      <c r="AB10" s="1444"/>
      <c r="AC10" s="1444"/>
      <c r="AD10" s="1444"/>
      <c r="AE10" s="1444"/>
      <c r="AF10" s="1444"/>
      <c r="AG10" s="1444"/>
      <c r="AH10" s="1444"/>
      <c r="AI10" s="1444"/>
      <c r="AJ10" s="1444"/>
      <c r="AK10" s="1444"/>
      <c r="AL10" s="1444"/>
      <c r="AM10" s="1444"/>
      <c r="AN10" s="1444"/>
      <c r="AO10" s="1444"/>
      <c r="AP10" s="1444"/>
      <c r="AQ10" s="1444"/>
      <c r="AR10" s="1444"/>
      <c r="AS10" s="1445" t="s">
        <v>986</v>
      </c>
      <c r="AT10" s="1446"/>
      <c r="AU10" s="1446"/>
      <c r="AV10" s="1446"/>
      <c r="AW10" s="1446"/>
      <c r="AX10" s="1446"/>
      <c r="AY10" s="1446"/>
      <c r="AZ10" s="1446"/>
      <c r="BA10" s="1446"/>
      <c r="BB10" s="1446"/>
      <c r="BC10" s="1446"/>
      <c r="BD10" s="1446"/>
      <c r="BE10" s="1446"/>
      <c r="BF10" s="1447"/>
      <c r="BG10" s="1444" t="s">
        <v>987</v>
      </c>
      <c r="BH10" s="1444"/>
      <c r="BI10" s="1444"/>
      <c r="BJ10" s="1444"/>
      <c r="BK10" s="1444"/>
      <c r="BL10" s="1444"/>
      <c r="BM10" s="1444"/>
      <c r="BN10" s="1444"/>
      <c r="BO10" s="1444"/>
      <c r="BP10" s="1444"/>
      <c r="BQ10" s="1444"/>
      <c r="BR10" s="1444"/>
      <c r="BS10" s="1444"/>
      <c r="BT10" s="1444"/>
      <c r="BU10" s="1444" t="s">
        <v>988</v>
      </c>
      <c r="BV10" s="1444"/>
      <c r="BW10" s="1444"/>
      <c r="BX10" s="1444"/>
      <c r="BY10" s="1444"/>
      <c r="BZ10" s="1444"/>
      <c r="CA10" s="1444"/>
      <c r="CB10" s="1444"/>
      <c r="CC10" s="1444"/>
      <c r="CD10" s="1444"/>
      <c r="CE10" s="1444"/>
      <c r="CF10" s="1444"/>
      <c r="CG10" s="1444"/>
      <c r="CH10" s="1444"/>
      <c r="CI10" s="1444"/>
      <c r="CJ10" s="1444" t="s">
        <v>989</v>
      </c>
      <c r="CK10" s="1444"/>
      <c r="CL10" s="1444"/>
      <c r="CM10" s="1444"/>
      <c r="CN10" s="1444"/>
      <c r="CO10" s="1444"/>
      <c r="CP10" s="1444"/>
      <c r="CQ10" s="1444"/>
      <c r="CR10" s="1444"/>
      <c r="CS10" s="1444"/>
      <c r="CT10" s="1444"/>
      <c r="CU10" s="1444"/>
      <c r="CV10" s="1444"/>
      <c r="CW10" s="1444"/>
      <c r="CX10" s="1444"/>
      <c r="CY10" s="1444"/>
      <c r="CZ10" s="1444"/>
      <c r="DA10" s="1444"/>
    </row>
    <row r="11" spans="1:105" s="609" customFormat="1" ht="12.75">
      <c r="A11" s="1448">
        <v>1</v>
      </c>
      <c r="B11" s="1448"/>
      <c r="C11" s="1448"/>
      <c r="D11" s="1448"/>
      <c r="E11" s="1448"/>
      <c r="F11" s="1448"/>
      <c r="G11" s="1448">
        <v>2</v>
      </c>
      <c r="H11" s="1448"/>
      <c r="I11" s="1448"/>
      <c r="J11" s="1448"/>
      <c r="K11" s="1448"/>
      <c r="L11" s="1448"/>
      <c r="M11" s="1448"/>
      <c r="N11" s="1448"/>
      <c r="O11" s="1448"/>
      <c r="P11" s="1448"/>
      <c r="Q11" s="1448"/>
      <c r="R11" s="1448"/>
      <c r="S11" s="1448"/>
      <c r="T11" s="1448"/>
      <c r="U11" s="1448"/>
      <c r="V11" s="1448"/>
      <c r="W11" s="1448"/>
      <c r="X11" s="1448"/>
      <c r="Y11" s="1448"/>
      <c r="Z11" s="1448"/>
      <c r="AA11" s="1448"/>
      <c r="AB11" s="1448"/>
      <c r="AC11" s="1448"/>
      <c r="AD11" s="1448"/>
      <c r="AE11" s="1448"/>
      <c r="AF11" s="1448"/>
      <c r="AG11" s="1448"/>
      <c r="AH11" s="1448"/>
      <c r="AI11" s="1448"/>
      <c r="AJ11" s="1448"/>
      <c r="AK11" s="1448"/>
      <c r="AL11" s="1448"/>
      <c r="AM11" s="1448"/>
      <c r="AN11" s="1448"/>
      <c r="AO11" s="1448"/>
      <c r="AP11" s="1448"/>
      <c r="AQ11" s="1448"/>
      <c r="AR11" s="1448"/>
      <c r="AS11" s="1449">
        <v>3</v>
      </c>
      <c r="AT11" s="1450"/>
      <c r="AU11" s="1450"/>
      <c r="AV11" s="1450"/>
      <c r="AW11" s="1450"/>
      <c r="AX11" s="1450"/>
      <c r="AY11" s="1450"/>
      <c r="AZ11" s="1450"/>
      <c r="BA11" s="1450"/>
      <c r="BB11" s="1450"/>
      <c r="BC11" s="1450"/>
      <c r="BD11" s="1450"/>
      <c r="BE11" s="1450"/>
      <c r="BF11" s="1451"/>
      <c r="BG11" s="1448">
        <v>4</v>
      </c>
      <c r="BH11" s="1448"/>
      <c r="BI11" s="1448"/>
      <c r="BJ11" s="1448"/>
      <c r="BK11" s="1448"/>
      <c r="BL11" s="1448"/>
      <c r="BM11" s="1448"/>
      <c r="BN11" s="1448"/>
      <c r="BO11" s="1448"/>
      <c r="BP11" s="1448"/>
      <c r="BQ11" s="1448"/>
      <c r="BR11" s="1448"/>
      <c r="BS11" s="1448"/>
      <c r="BT11" s="1448"/>
      <c r="BU11" s="1448">
        <v>5</v>
      </c>
      <c r="BV11" s="1448"/>
      <c r="BW11" s="1448"/>
      <c r="BX11" s="1448"/>
      <c r="BY11" s="1448"/>
      <c r="BZ11" s="1448"/>
      <c r="CA11" s="1448"/>
      <c r="CB11" s="1448"/>
      <c r="CC11" s="1448"/>
      <c r="CD11" s="1448"/>
      <c r="CE11" s="1448"/>
      <c r="CF11" s="1448"/>
      <c r="CG11" s="1448"/>
      <c r="CH11" s="1448"/>
      <c r="CI11" s="1448"/>
      <c r="CJ11" s="1448">
        <v>6</v>
      </c>
      <c r="CK11" s="1448"/>
      <c r="CL11" s="1448"/>
      <c r="CM11" s="1448"/>
      <c r="CN11" s="1448"/>
      <c r="CO11" s="1448"/>
      <c r="CP11" s="1448"/>
      <c r="CQ11" s="1448"/>
      <c r="CR11" s="1448"/>
      <c r="CS11" s="1448"/>
      <c r="CT11" s="1448"/>
      <c r="CU11" s="1448"/>
      <c r="CV11" s="1448"/>
      <c r="CW11" s="1448"/>
      <c r="CX11" s="1448"/>
      <c r="CY11" s="1448"/>
      <c r="CZ11" s="1448"/>
      <c r="DA11" s="1448"/>
    </row>
    <row r="12" spans="1:105" s="610" customFormat="1" ht="15" customHeight="1">
      <c r="A12" s="1452"/>
      <c r="B12" s="1452"/>
      <c r="C12" s="1452"/>
      <c r="D12" s="1452"/>
      <c r="E12" s="1452"/>
      <c r="F12" s="1452"/>
      <c r="G12" s="1453"/>
      <c r="H12" s="1453"/>
      <c r="I12" s="1453"/>
      <c r="J12" s="1453"/>
      <c r="K12" s="1453"/>
      <c r="L12" s="1453"/>
      <c r="M12" s="1453"/>
      <c r="N12" s="1453"/>
      <c r="O12" s="1453"/>
      <c r="P12" s="1453"/>
      <c r="Q12" s="1453"/>
      <c r="R12" s="1453"/>
      <c r="S12" s="1453"/>
      <c r="T12" s="1453"/>
      <c r="U12" s="1453"/>
      <c r="V12" s="1453"/>
      <c r="W12" s="1453"/>
      <c r="X12" s="1453"/>
      <c r="Y12" s="1453"/>
      <c r="Z12" s="1453"/>
      <c r="AA12" s="1453"/>
      <c r="AB12" s="1453"/>
      <c r="AC12" s="1453"/>
      <c r="AD12" s="1453"/>
      <c r="AE12" s="1453"/>
      <c r="AF12" s="1453"/>
      <c r="AG12" s="1453"/>
      <c r="AH12" s="1453"/>
      <c r="AI12" s="1453"/>
      <c r="AJ12" s="1453"/>
      <c r="AK12" s="1453"/>
      <c r="AL12" s="1453"/>
      <c r="AM12" s="1453"/>
      <c r="AN12" s="1453"/>
      <c r="AO12" s="1453"/>
      <c r="AP12" s="1453"/>
      <c r="AQ12" s="1453"/>
      <c r="AR12" s="1453"/>
      <c r="AS12" s="1449"/>
      <c r="AT12" s="1450"/>
      <c r="AU12" s="1450"/>
      <c r="AV12" s="1450"/>
      <c r="AW12" s="1450"/>
      <c r="AX12" s="1450"/>
      <c r="AY12" s="1450"/>
      <c r="AZ12" s="1450"/>
      <c r="BA12" s="1450"/>
      <c r="BB12" s="1450"/>
      <c r="BC12" s="1450"/>
      <c r="BD12" s="1450"/>
      <c r="BE12" s="1450"/>
      <c r="BF12" s="1451"/>
      <c r="BG12" s="1448"/>
      <c r="BH12" s="1448"/>
      <c r="BI12" s="1448"/>
      <c r="BJ12" s="1448"/>
      <c r="BK12" s="1448"/>
      <c r="BL12" s="1448"/>
      <c r="BM12" s="1448"/>
      <c r="BN12" s="1448"/>
      <c r="BO12" s="1448"/>
      <c r="BP12" s="1448"/>
      <c r="BQ12" s="1448"/>
      <c r="BR12" s="1448"/>
      <c r="BS12" s="1448"/>
      <c r="BT12" s="1448"/>
      <c r="BU12" s="1448"/>
      <c r="BV12" s="1448"/>
      <c r="BW12" s="1448"/>
      <c r="BX12" s="1448"/>
      <c r="BY12" s="1448"/>
      <c r="BZ12" s="1448"/>
      <c r="CA12" s="1448"/>
      <c r="CB12" s="1448"/>
      <c r="CC12" s="1448"/>
      <c r="CD12" s="1448"/>
      <c r="CE12" s="1448"/>
      <c r="CF12" s="1448"/>
      <c r="CG12" s="1448"/>
      <c r="CH12" s="1448"/>
      <c r="CI12" s="1448"/>
      <c r="CJ12" s="1448"/>
      <c r="CK12" s="1448"/>
      <c r="CL12" s="1448"/>
      <c r="CM12" s="1448"/>
      <c r="CN12" s="1448"/>
      <c r="CO12" s="1448"/>
      <c r="CP12" s="1448"/>
      <c r="CQ12" s="1448"/>
      <c r="CR12" s="1448"/>
      <c r="CS12" s="1448"/>
      <c r="CT12" s="1448"/>
      <c r="CU12" s="1448"/>
      <c r="CV12" s="1448"/>
      <c r="CW12" s="1448"/>
      <c r="CX12" s="1448"/>
      <c r="CY12" s="1448"/>
      <c r="CZ12" s="1448"/>
      <c r="DA12" s="1448"/>
    </row>
    <row r="13" spans="1:105" s="610" customFormat="1" ht="15" customHeight="1">
      <c r="A13" s="1452"/>
      <c r="B13" s="1452"/>
      <c r="C13" s="1452"/>
      <c r="D13" s="1452"/>
      <c r="E13" s="1452"/>
      <c r="F13" s="1452"/>
      <c r="G13" s="1453"/>
      <c r="H13" s="1453"/>
      <c r="I13" s="1453"/>
      <c r="J13" s="1453"/>
      <c r="K13" s="1453"/>
      <c r="L13" s="1453"/>
      <c r="M13" s="1453"/>
      <c r="N13" s="1453"/>
      <c r="O13" s="1453"/>
      <c r="P13" s="1453"/>
      <c r="Q13" s="1453"/>
      <c r="R13" s="1453"/>
      <c r="S13" s="1453"/>
      <c r="T13" s="1453"/>
      <c r="U13" s="1453"/>
      <c r="V13" s="1453"/>
      <c r="W13" s="1453"/>
      <c r="X13" s="1453"/>
      <c r="Y13" s="1453"/>
      <c r="Z13" s="1453"/>
      <c r="AA13" s="1453"/>
      <c r="AB13" s="1453"/>
      <c r="AC13" s="1453"/>
      <c r="AD13" s="1453"/>
      <c r="AE13" s="1453"/>
      <c r="AF13" s="1453"/>
      <c r="AG13" s="1453"/>
      <c r="AH13" s="1453"/>
      <c r="AI13" s="1453"/>
      <c r="AJ13" s="1453"/>
      <c r="AK13" s="1453"/>
      <c r="AL13" s="1453"/>
      <c r="AM13" s="1453"/>
      <c r="AN13" s="1453"/>
      <c r="AO13" s="1453"/>
      <c r="AP13" s="1453"/>
      <c r="AQ13" s="1453"/>
      <c r="AR13" s="1453"/>
      <c r="AS13" s="1449"/>
      <c r="AT13" s="1450"/>
      <c r="AU13" s="1450"/>
      <c r="AV13" s="1450"/>
      <c r="AW13" s="1450"/>
      <c r="AX13" s="1450"/>
      <c r="AY13" s="1450"/>
      <c r="AZ13" s="1450"/>
      <c r="BA13" s="1450"/>
      <c r="BB13" s="1450"/>
      <c r="BC13" s="1450"/>
      <c r="BD13" s="1450"/>
      <c r="BE13" s="1450"/>
      <c r="BF13" s="1451"/>
      <c r="BG13" s="1448"/>
      <c r="BH13" s="1448"/>
      <c r="BI13" s="1448"/>
      <c r="BJ13" s="1448"/>
      <c r="BK13" s="1448"/>
      <c r="BL13" s="1448"/>
      <c r="BM13" s="1448"/>
      <c r="BN13" s="1448"/>
      <c r="BO13" s="1448"/>
      <c r="BP13" s="1448"/>
      <c r="BQ13" s="1448"/>
      <c r="BR13" s="1448"/>
      <c r="BS13" s="1448"/>
      <c r="BT13" s="1448"/>
      <c r="BU13" s="1448"/>
      <c r="BV13" s="1448"/>
      <c r="BW13" s="1448"/>
      <c r="BX13" s="1448"/>
      <c r="BY13" s="1448"/>
      <c r="BZ13" s="1448"/>
      <c r="CA13" s="1448"/>
      <c r="CB13" s="1448"/>
      <c r="CC13" s="1448"/>
      <c r="CD13" s="1448"/>
      <c r="CE13" s="1448"/>
      <c r="CF13" s="1448"/>
      <c r="CG13" s="1448"/>
      <c r="CH13" s="1448"/>
      <c r="CI13" s="1448"/>
      <c r="CJ13" s="1448"/>
      <c r="CK13" s="1448"/>
      <c r="CL13" s="1448"/>
      <c r="CM13" s="1448"/>
      <c r="CN13" s="1448"/>
      <c r="CO13" s="1448"/>
      <c r="CP13" s="1448"/>
      <c r="CQ13" s="1448"/>
      <c r="CR13" s="1448"/>
      <c r="CS13" s="1448"/>
      <c r="CT13" s="1448"/>
      <c r="CU13" s="1448"/>
      <c r="CV13" s="1448"/>
      <c r="CW13" s="1448"/>
      <c r="CX13" s="1448"/>
      <c r="CY13" s="1448"/>
      <c r="CZ13" s="1448"/>
      <c r="DA13" s="1448"/>
    </row>
    <row r="14" spans="1:105" s="610" customFormat="1" ht="15" customHeight="1">
      <c r="A14" s="1452"/>
      <c r="B14" s="1452"/>
      <c r="C14" s="1452"/>
      <c r="D14" s="1452"/>
      <c r="E14" s="1452"/>
      <c r="F14" s="1452"/>
      <c r="G14" s="611"/>
      <c r="H14" s="1454" t="s">
        <v>239</v>
      </c>
      <c r="I14" s="1454"/>
      <c r="J14" s="1454"/>
      <c r="K14" s="1454"/>
      <c r="L14" s="1454"/>
      <c r="M14" s="1454"/>
      <c r="N14" s="1454"/>
      <c r="O14" s="1454"/>
      <c r="P14" s="1454"/>
      <c r="Q14" s="1454"/>
      <c r="R14" s="1454"/>
      <c r="S14" s="1454"/>
      <c r="T14" s="1454"/>
      <c r="U14" s="1454"/>
      <c r="V14" s="1454"/>
      <c r="W14" s="1454"/>
      <c r="X14" s="1454"/>
      <c r="Y14" s="1454"/>
      <c r="Z14" s="1454"/>
      <c r="AA14" s="1454"/>
      <c r="AB14" s="1454"/>
      <c r="AC14" s="1454"/>
      <c r="AD14" s="1454"/>
      <c r="AE14" s="1454"/>
      <c r="AF14" s="1454"/>
      <c r="AG14" s="1454"/>
      <c r="AH14" s="1454"/>
      <c r="AI14" s="1454"/>
      <c r="AJ14" s="1454"/>
      <c r="AK14" s="1454"/>
      <c r="AL14" s="1454"/>
      <c r="AM14" s="1454"/>
      <c r="AN14" s="1454"/>
      <c r="AO14" s="1454"/>
      <c r="AP14" s="1454"/>
      <c r="AQ14" s="1454"/>
      <c r="AR14" s="1455"/>
      <c r="AS14" s="1449" t="s">
        <v>746</v>
      </c>
      <c r="AT14" s="1450"/>
      <c r="AU14" s="1450"/>
      <c r="AV14" s="1450"/>
      <c r="AW14" s="1450"/>
      <c r="AX14" s="1450"/>
      <c r="AY14" s="1450"/>
      <c r="AZ14" s="1450"/>
      <c r="BA14" s="1450"/>
      <c r="BB14" s="1450"/>
      <c r="BC14" s="1450"/>
      <c r="BD14" s="1450"/>
      <c r="BE14" s="1450"/>
      <c r="BF14" s="1451"/>
      <c r="BG14" s="1448" t="s">
        <v>746</v>
      </c>
      <c r="BH14" s="1448"/>
      <c r="BI14" s="1448"/>
      <c r="BJ14" s="1448"/>
      <c r="BK14" s="1448"/>
      <c r="BL14" s="1448"/>
      <c r="BM14" s="1448"/>
      <c r="BN14" s="1448"/>
      <c r="BO14" s="1448"/>
      <c r="BP14" s="1448"/>
      <c r="BQ14" s="1448"/>
      <c r="BR14" s="1448"/>
      <c r="BS14" s="1448"/>
      <c r="BT14" s="1448"/>
      <c r="BU14" s="1448" t="s">
        <v>746</v>
      </c>
      <c r="BV14" s="1448"/>
      <c r="BW14" s="1448"/>
      <c r="BX14" s="1448"/>
      <c r="BY14" s="1448"/>
      <c r="BZ14" s="1448"/>
      <c r="CA14" s="1448"/>
      <c r="CB14" s="1448"/>
      <c r="CC14" s="1448"/>
      <c r="CD14" s="1448"/>
      <c r="CE14" s="1448"/>
      <c r="CF14" s="1448"/>
      <c r="CG14" s="1448"/>
      <c r="CH14" s="1448"/>
      <c r="CI14" s="1448"/>
      <c r="CJ14" s="1456"/>
      <c r="CK14" s="1456"/>
      <c r="CL14" s="1456"/>
      <c r="CM14" s="1456"/>
      <c r="CN14" s="1456"/>
      <c r="CO14" s="1456"/>
      <c r="CP14" s="1456"/>
      <c r="CQ14" s="1456"/>
      <c r="CR14" s="1456"/>
      <c r="CS14" s="1456"/>
      <c r="CT14" s="1456"/>
      <c r="CU14" s="1456"/>
      <c r="CV14" s="1456"/>
      <c r="CW14" s="1456"/>
      <c r="CX14" s="1456"/>
      <c r="CY14" s="1456"/>
      <c r="CZ14" s="1456"/>
      <c r="DA14" s="1456"/>
    </row>
    <row r="16" spans="1:105" s="608" customFormat="1" ht="12.75">
      <c r="A16" s="1443" t="s">
        <v>990</v>
      </c>
      <c r="B16" s="1443"/>
      <c r="C16" s="1443"/>
      <c r="D16" s="1443"/>
      <c r="E16" s="1443"/>
      <c r="F16" s="1443"/>
      <c r="G16" s="1443"/>
      <c r="H16" s="1443"/>
      <c r="I16" s="1443"/>
      <c r="J16" s="1443"/>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3"/>
      <c r="AI16" s="1443"/>
      <c r="AJ16" s="1443"/>
      <c r="AK16" s="1443"/>
      <c r="AL16" s="1443"/>
      <c r="AM16" s="1443"/>
      <c r="AN16" s="1443"/>
      <c r="AO16" s="1443"/>
      <c r="AP16" s="1443"/>
      <c r="AQ16" s="1443"/>
      <c r="AR16" s="1443"/>
      <c r="AS16" s="1443"/>
      <c r="AT16" s="1443"/>
      <c r="AU16" s="1443"/>
      <c r="AV16" s="1443"/>
      <c r="AW16" s="1443"/>
      <c r="AX16" s="1443"/>
      <c r="AY16" s="1443"/>
      <c r="AZ16" s="1443"/>
      <c r="BA16" s="1443"/>
      <c r="BB16" s="1443"/>
      <c r="BC16" s="1443"/>
      <c r="BD16" s="1443"/>
      <c r="BE16" s="1443"/>
      <c r="BF16" s="1443"/>
      <c r="BG16" s="1443"/>
      <c r="BH16" s="1443"/>
      <c r="BI16" s="1443"/>
      <c r="BJ16" s="1443"/>
      <c r="BK16" s="1443"/>
      <c r="BL16" s="1443"/>
      <c r="BM16" s="1443"/>
      <c r="BN16" s="1443"/>
      <c r="BO16" s="1443"/>
      <c r="BP16" s="1443"/>
      <c r="BQ16" s="1443"/>
      <c r="BR16" s="1443"/>
      <c r="BS16" s="1443"/>
      <c r="BT16" s="1443"/>
      <c r="BU16" s="1443"/>
      <c r="BV16" s="1443"/>
      <c r="BW16" s="1443"/>
      <c r="BX16" s="1443"/>
      <c r="BY16" s="1443"/>
      <c r="BZ16" s="1443"/>
      <c r="CA16" s="1443"/>
      <c r="CB16" s="1443"/>
      <c r="CC16" s="1443"/>
      <c r="CD16" s="1443"/>
      <c r="CE16" s="1443"/>
      <c r="CF16" s="1443"/>
      <c r="CG16" s="1443"/>
      <c r="CH16" s="1443"/>
      <c r="CI16" s="1443"/>
      <c r="CJ16" s="1443"/>
      <c r="CK16" s="1443"/>
      <c r="CL16" s="1443"/>
      <c r="CM16" s="1443"/>
      <c r="CN16" s="1443"/>
      <c r="CO16" s="1443"/>
      <c r="CP16" s="1443"/>
      <c r="CQ16" s="1443"/>
      <c r="CR16" s="1443"/>
      <c r="CS16" s="1443"/>
      <c r="CT16" s="1443"/>
      <c r="CU16" s="1443"/>
      <c r="CV16" s="1443"/>
      <c r="CW16" s="1443"/>
      <c r="CX16" s="1443"/>
      <c r="CY16" s="1443"/>
      <c r="CZ16" s="1443"/>
      <c r="DA16" s="1443"/>
    </row>
    <row r="18" spans="1:105" s="604" customFormat="1" ht="42" customHeight="1">
      <c r="A18" s="1444" t="s">
        <v>898</v>
      </c>
      <c r="B18" s="1444"/>
      <c r="C18" s="1444"/>
      <c r="D18" s="1444"/>
      <c r="E18" s="1444"/>
      <c r="F18" s="1444"/>
      <c r="G18" s="1444" t="s">
        <v>20</v>
      </c>
      <c r="H18" s="1444"/>
      <c r="I18" s="1444"/>
      <c r="J18" s="1444"/>
      <c r="K18" s="1444"/>
      <c r="L18" s="1444"/>
      <c r="M18" s="1444"/>
      <c r="N18" s="1444"/>
      <c r="O18" s="1444"/>
      <c r="P18" s="1444"/>
      <c r="Q18" s="1444"/>
      <c r="R18" s="1444"/>
      <c r="S18" s="1444"/>
      <c r="T18" s="1444"/>
      <c r="U18" s="1444"/>
      <c r="V18" s="1444"/>
      <c r="W18" s="1444"/>
      <c r="X18" s="1444"/>
      <c r="Y18" s="1444"/>
      <c r="Z18" s="1444"/>
      <c r="AA18" s="1444"/>
      <c r="AB18" s="1444"/>
      <c r="AC18" s="1444"/>
      <c r="AD18" s="1444"/>
      <c r="AE18" s="1444"/>
      <c r="AF18" s="1444"/>
      <c r="AG18" s="1444"/>
      <c r="AH18" s="1444"/>
      <c r="AI18" s="1444"/>
      <c r="AJ18" s="1444"/>
      <c r="AK18" s="1444"/>
      <c r="AL18" s="1444"/>
      <c r="AM18" s="1444"/>
      <c r="AN18" s="1444"/>
      <c r="AO18" s="1444"/>
      <c r="AP18" s="1444"/>
      <c r="AQ18" s="1444"/>
      <c r="AR18" s="1444"/>
      <c r="AS18" s="1444"/>
      <c r="AT18" s="1444"/>
      <c r="AU18" s="1444"/>
      <c r="AV18" s="1444"/>
      <c r="AW18" s="1444"/>
      <c r="AX18" s="1444"/>
      <c r="AY18" s="1444"/>
      <c r="AZ18" s="1444"/>
      <c r="BA18" s="1444"/>
      <c r="BB18" s="1445" t="s">
        <v>991</v>
      </c>
      <c r="BC18" s="1446"/>
      <c r="BD18" s="1446"/>
      <c r="BE18" s="1446"/>
      <c r="BF18" s="1446"/>
      <c r="BG18" s="1446"/>
      <c r="BH18" s="1446"/>
      <c r="BI18" s="1446"/>
      <c r="BJ18" s="1446"/>
      <c r="BK18" s="1446"/>
      <c r="BL18" s="1446"/>
      <c r="BM18" s="1446"/>
      <c r="BN18" s="1446"/>
      <c r="BO18" s="1446"/>
      <c r="BP18" s="1446"/>
      <c r="BQ18" s="1447"/>
      <c r="BR18" s="1444" t="s">
        <v>992</v>
      </c>
      <c r="BS18" s="1444"/>
      <c r="BT18" s="1444"/>
      <c r="BU18" s="1444"/>
      <c r="BV18" s="1444"/>
      <c r="BW18" s="1444"/>
      <c r="BX18" s="1444"/>
      <c r="BY18" s="1444"/>
      <c r="BZ18" s="1444"/>
      <c r="CA18" s="1444"/>
      <c r="CB18" s="1444"/>
      <c r="CC18" s="1444"/>
      <c r="CD18" s="1444"/>
      <c r="CE18" s="1444"/>
      <c r="CF18" s="1444"/>
      <c r="CG18" s="1444"/>
      <c r="CH18" s="1444"/>
      <c r="CI18" s="1444"/>
      <c r="CJ18" s="1444" t="s">
        <v>993</v>
      </c>
      <c r="CK18" s="1444"/>
      <c r="CL18" s="1444"/>
      <c r="CM18" s="1444"/>
      <c r="CN18" s="1444"/>
      <c r="CO18" s="1444"/>
      <c r="CP18" s="1444"/>
      <c r="CQ18" s="1444"/>
      <c r="CR18" s="1444"/>
      <c r="CS18" s="1444"/>
      <c r="CT18" s="1444"/>
      <c r="CU18" s="1444"/>
      <c r="CV18" s="1444"/>
      <c r="CW18" s="1444"/>
      <c r="CX18" s="1444"/>
      <c r="CY18" s="1444"/>
      <c r="CZ18" s="1444"/>
      <c r="DA18" s="1444"/>
    </row>
    <row r="19" spans="1:105" s="609" customFormat="1" ht="12.75">
      <c r="A19" s="1448">
        <v>1</v>
      </c>
      <c r="B19" s="1448"/>
      <c r="C19" s="1448"/>
      <c r="D19" s="1448"/>
      <c r="E19" s="1448"/>
      <c r="F19" s="1448"/>
      <c r="G19" s="1448">
        <v>2</v>
      </c>
      <c r="H19" s="1448"/>
      <c r="I19" s="1448"/>
      <c r="J19" s="1448"/>
      <c r="K19" s="1448"/>
      <c r="L19" s="1448"/>
      <c r="M19" s="1448"/>
      <c r="N19" s="1448"/>
      <c r="O19" s="1448"/>
      <c r="P19" s="1448"/>
      <c r="Q19" s="1448"/>
      <c r="R19" s="1448"/>
      <c r="S19" s="1448"/>
      <c r="T19" s="1448"/>
      <c r="U19" s="1448"/>
      <c r="V19" s="1448"/>
      <c r="W19" s="1448"/>
      <c r="X19" s="1448"/>
      <c r="Y19" s="1448"/>
      <c r="Z19" s="1448"/>
      <c r="AA19" s="1448"/>
      <c r="AB19" s="1448"/>
      <c r="AC19" s="1448"/>
      <c r="AD19" s="1448"/>
      <c r="AE19" s="1448"/>
      <c r="AF19" s="1448"/>
      <c r="AG19" s="1448"/>
      <c r="AH19" s="1448"/>
      <c r="AI19" s="1448"/>
      <c r="AJ19" s="1448"/>
      <c r="AK19" s="1448"/>
      <c r="AL19" s="1448"/>
      <c r="AM19" s="1448"/>
      <c r="AN19" s="1448"/>
      <c r="AO19" s="1448"/>
      <c r="AP19" s="1448"/>
      <c r="AQ19" s="1448"/>
      <c r="AR19" s="1448"/>
      <c r="AS19" s="1448"/>
      <c r="AT19" s="1448"/>
      <c r="AU19" s="1448"/>
      <c r="AV19" s="1448"/>
      <c r="AW19" s="1448"/>
      <c r="AX19" s="1448"/>
      <c r="AY19" s="1448"/>
      <c r="AZ19" s="1448"/>
      <c r="BA19" s="1448"/>
      <c r="BB19" s="1449">
        <v>3</v>
      </c>
      <c r="BC19" s="1450"/>
      <c r="BD19" s="1450"/>
      <c r="BE19" s="1450"/>
      <c r="BF19" s="1450"/>
      <c r="BG19" s="1450"/>
      <c r="BH19" s="1450"/>
      <c r="BI19" s="1450"/>
      <c r="BJ19" s="1450"/>
      <c r="BK19" s="1450"/>
      <c r="BL19" s="1450"/>
      <c r="BM19" s="1450"/>
      <c r="BN19" s="1450"/>
      <c r="BO19" s="1450"/>
      <c r="BP19" s="1450"/>
      <c r="BQ19" s="1451"/>
      <c r="BR19" s="1448">
        <v>4</v>
      </c>
      <c r="BS19" s="1448"/>
      <c r="BT19" s="1448"/>
      <c r="BU19" s="1448"/>
      <c r="BV19" s="1448"/>
      <c r="BW19" s="1448"/>
      <c r="BX19" s="1448"/>
      <c r="BY19" s="1448"/>
      <c r="BZ19" s="1448"/>
      <c r="CA19" s="1448"/>
      <c r="CB19" s="1448"/>
      <c r="CC19" s="1448"/>
      <c r="CD19" s="1448"/>
      <c r="CE19" s="1448"/>
      <c r="CF19" s="1448"/>
      <c r="CG19" s="1448"/>
      <c r="CH19" s="1448"/>
      <c r="CI19" s="1448"/>
      <c r="CJ19" s="1448">
        <v>5</v>
      </c>
      <c r="CK19" s="1448"/>
      <c r="CL19" s="1448"/>
      <c r="CM19" s="1448"/>
      <c r="CN19" s="1448"/>
      <c r="CO19" s="1448"/>
      <c r="CP19" s="1448"/>
      <c r="CQ19" s="1448"/>
      <c r="CR19" s="1448"/>
      <c r="CS19" s="1448"/>
      <c r="CT19" s="1448"/>
      <c r="CU19" s="1448"/>
      <c r="CV19" s="1448"/>
      <c r="CW19" s="1448"/>
      <c r="CX19" s="1448"/>
      <c r="CY19" s="1448"/>
      <c r="CZ19" s="1448"/>
      <c r="DA19" s="1448"/>
    </row>
    <row r="20" spans="1:105" s="610" customFormat="1" ht="15" customHeight="1">
      <c r="A20" s="1452"/>
      <c r="B20" s="1452"/>
      <c r="C20" s="1452"/>
      <c r="D20" s="1452"/>
      <c r="E20" s="1452"/>
      <c r="F20" s="1452"/>
      <c r="G20" s="1453"/>
      <c r="H20" s="1453"/>
      <c r="I20" s="1453"/>
      <c r="J20" s="1453"/>
      <c r="K20" s="1453"/>
      <c r="L20" s="1453"/>
      <c r="M20" s="1453"/>
      <c r="N20" s="1453"/>
      <c r="O20" s="1453"/>
      <c r="P20" s="1453"/>
      <c r="Q20" s="1453"/>
      <c r="R20" s="1453"/>
      <c r="S20" s="1453"/>
      <c r="T20" s="1453"/>
      <c r="U20" s="1453"/>
      <c r="V20" s="1453"/>
      <c r="W20" s="1453"/>
      <c r="X20" s="1453"/>
      <c r="Y20" s="1453"/>
      <c r="Z20" s="1453"/>
      <c r="AA20" s="1453"/>
      <c r="AB20" s="1453"/>
      <c r="AC20" s="1453"/>
      <c r="AD20" s="1453"/>
      <c r="AE20" s="1453"/>
      <c r="AF20" s="1453"/>
      <c r="AG20" s="1453"/>
      <c r="AH20" s="1453"/>
      <c r="AI20" s="1453"/>
      <c r="AJ20" s="1453"/>
      <c r="AK20" s="1453"/>
      <c r="AL20" s="1453"/>
      <c r="AM20" s="1453"/>
      <c r="AN20" s="1453"/>
      <c r="AO20" s="1453"/>
      <c r="AP20" s="1453"/>
      <c r="AQ20" s="1453"/>
      <c r="AR20" s="1453"/>
      <c r="AS20" s="1453"/>
      <c r="AT20" s="1453"/>
      <c r="AU20" s="1453"/>
      <c r="AV20" s="1453"/>
      <c r="AW20" s="1453"/>
      <c r="AX20" s="1453"/>
      <c r="AY20" s="1453"/>
      <c r="AZ20" s="1453"/>
      <c r="BA20" s="1453"/>
      <c r="BB20" s="1449"/>
      <c r="BC20" s="1450"/>
      <c r="BD20" s="1450"/>
      <c r="BE20" s="1450"/>
      <c r="BF20" s="1450"/>
      <c r="BG20" s="1450"/>
      <c r="BH20" s="1450"/>
      <c r="BI20" s="1450"/>
      <c r="BJ20" s="1450"/>
      <c r="BK20" s="1450"/>
      <c r="BL20" s="1450"/>
      <c r="BM20" s="1450"/>
      <c r="BN20" s="1450"/>
      <c r="BO20" s="1450"/>
      <c r="BP20" s="1450"/>
      <c r="BQ20" s="1451"/>
      <c r="BR20" s="1448"/>
      <c r="BS20" s="1448"/>
      <c r="BT20" s="1448"/>
      <c r="BU20" s="1448"/>
      <c r="BV20" s="1448"/>
      <c r="BW20" s="1448"/>
      <c r="BX20" s="1448"/>
      <c r="BY20" s="1448"/>
      <c r="BZ20" s="1448"/>
      <c r="CA20" s="1448"/>
      <c r="CB20" s="1448"/>
      <c r="CC20" s="1448"/>
      <c r="CD20" s="1448"/>
      <c r="CE20" s="1448"/>
      <c r="CF20" s="1448"/>
      <c r="CG20" s="1448"/>
      <c r="CH20" s="1448"/>
      <c r="CI20" s="1448"/>
      <c r="CJ20" s="1448"/>
      <c r="CK20" s="1448"/>
      <c r="CL20" s="1448"/>
      <c r="CM20" s="1448"/>
      <c r="CN20" s="1448"/>
      <c r="CO20" s="1448"/>
      <c r="CP20" s="1448"/>
      <c r="CQ20" s="1448"/>
      <c r="CR20" s="1448"/>
      <c r="CS20" s="1448"/>
      <c r="CT20" s="1448"/>
      <c r="CU20" s="1448"/>
      <c r="CV20" s="1448"/>
      <c r="CW20" s="1448"/>
      <c r="CX20" s="1448"/>
      <c r="CY20" s="1448"/>
      <c r="CZ20" s="1448"/>
      <c r="DA20" s="1448"/>
    </row>
    <row r="21" spans="1:105" s="610" customFormat="1" ht="15" customHeight="1">
      <c r="A21" s="1452"/>
      <c r="B21" s="1452"/>
      <c r="C21" s="1452"/>
      <c r="D21" s="1452"/>
      <c r="E21" s="1452"/>
      <c r="F21" s="1452"/>
      <c r="G21" s="1453"/>
      <c r="H21" s="1453"/>
      <c r="I21" s="1453"/>
      <c r="J21" s="1453"/>
      <c r="K21" s="1453"/>
      <c r="L21" s="1453"/>
      <c r="M21" s="1453"/>
      <c r="N21" s="1453"/>
      <c r="O21" s="1453"/>
      <c r="P21" s="1453"/>
      <c r="Q21" s="1453"/>
      <c r="R21" s="1453"/>
      <c r="S21" s="1453"/>
      <c r="T21" s="1453"/>
      <c r="U21" s="1453"/>
      <c r="V21" s="1453"/>
      <c r="W21" s="1453"/>
      <c r="X21" s="1453"/>
      <c r="Y21" s="1453"/>
      <c r="Z21" s="1453"/>
      <c r="AA21" s="1453"/>
      <c r="AB21" s="1453"/>
      <c r="AC21" s="1453"/>
      <c r="AD21" s="1453"/>
      <c r="AE21" s="1453"/>
      <c r="AF21" s="1453"/>
      <c r="AG21" s="1453"/>
      <c r="AH21" s="1453"/>
      <c r="AI21" s="1453"/>
      <c r="AJ21" s="1453"/>
      <c r="AK21" s="1453"/>
      <c r="AL21" s="1453"/>
      <c r="AM21" s="1453"/>
      <c r="AN21" s="1453"/>
      <c r="AO21" s="1453"/>
      <c r="AP21" s="1453"/>
      <c r="AQ21" s="1453"/>
      <c r="AR21" s="1453"/>
      <c r="AS21" s="1453"/>
      <c r="AT21" s="1453"/>
      <c r="AU21" s="1453"/>
      <c r="AV21" s="1453"/>
      <c r="AW21" s="1453"/>
      <c r="AX21" s="1453"/>
      <c r="AY21" s="1453"/>
      <c r="AZ21" s="1453"/>
      <c r="BA21" s="1453"/>
      <c r="BB21" s="1449"/>
      <c r="BC21" s="1450"/>
      <c r="BD21" s="1450"/>
      <c r="BE21" s="1450"/>
      <c r="BF21" s="1450"/>
      <c r="BG21" s="1450"/>
      <c r="BH21" s="1450"/>
      <c r="BI21" s="1450"/>
      <c r="BJ21" s="1450"/>
      <c r="BK21" s="1450"/>
      <c r="BL21" s="1450"/>
      <c r="BM21" s="1450"/>
      <c r="BN21" s="1450"/>
      <c r="BO21" s="1450"/>
      <c r="BP21" s="1450"/>
      <c r="BQ21" s="1451"/>
      <c r="BR21" s="1448"/>
      <c r="BS21" s="1448"/>
      <c r="BT21" s="1448"/>
      <c r="BU21" s="1448"/>
      <c r="BV21" s="1448"/>
      <c r="BW21" s="1448"/>
      <c r="BX21" s="1448"/>
      <c r="BY21" s="1448"/>
      <c r="BZ21" s="1448"/>
      <c r="CA21" s="1448"/>
      <c r="CB21" s="1448"/>
      <c r="CC21" s="1448"/>
      <c r="CD21" s="1448"/>
      <c r="CE21" s="1448"/>
      <c r="CF21" s="1448"/>
      <c r="CG21" s="1448"/>
      <c r="CH21" s="1448"/>
      <c r="CI21" s="1448"/>
      <c r="CJ21" s="1448"/>
      <c r="CK21" s="1448"/>
      <c r="CL21" s="1448"/>
      <c r="CM21" s="1448"/>
      <c r="CN21" s="1448"/>
      <c r="CO21" s="1448"/>
      <c r="CP21" s="1448"/>
      <c r="CQ21" s="1448"/>
      <c r="CR21" s="1448"/>
      <c r="CS21" s="1448"/>
      <c r="CT21" s="1448"/>
      <c r="CU21" s="1448"/>
      <c r="CV21" s="1448"/>
      <c r="CW21" s="1448"/>
      <c r="CX21" s="1448"/>
      <c r="CY21" s="1448"/>
      <c r="CZ21" s="1448"/>
      <c r="DA21" s="1448"/>
    </row>
    <row r="22" spans="1:105" s="610" customFormat="1" ht="15" customHeight="1">
      <c r="A22" s="1452"/>
      <c r="B22" s="1452"/>
      <c r="C22" s="1452"/>
      <c r="D22" s="1452"/>
      <c r="E22" s="1452"/>
      <c r="F22" s="1452"/>
      <c r="G22" s="1457" t="s">
        <v>239</v>
      </c>
      <c r="H22" s="1458"/>
      <c r="I22" s="1458"/>
      <c r="J22" s="1458"/>
      <c r="K22" s="1458"/>
      <c r="L22" s="1458"/>
      <c r="M22" s="1458"/>
      <c r="N22" s="1458"/>
      <c r="O22" s="1458"/>
      <c r="P22" s="1458"/>
      <c r="Q22" s="1458"/>
      <c r="R22" s="1458"/>
      <c r="S22" s="1458"/>
      <c r="T22" s="1458"/>
      <c r="U22" s="1458"/>
      <c r="V22" s="1458"/>
      <c r="W22" s="1458"/>
      <c r="X22" s="1458"/>
      <c r="Y22" s="1458"/>
      <c r="Z22" s="1458"/>
      <c r="AA22" s="1458"/>
      <c r="AB22" s="1458"/>
      <c r="AC22" s="1458"/>
      <c r="AD22" s="1458"/>
      <c r="AE22" s="1458"/>
      <c r="AF22" s="1458"/>
      <c r="AG22" s="1458"/>
      <c r="AH22" s="1458"/>
      <c r="AI22" s="1458"/>
      <c r="AJ22" s="1458"/>
      <c r="AK22" s="1458"/>
      <c r="AL22" s="1458"/>
      <c r="AM22" s="1458"/>
      <c r="AN22" s="1458"/>
      <c r="AO22" s="1458"/>
      <c r="AP22" s="1458"/>
      <c r="AQ22" s="1458"/>
      <c r="AR22" s="1458"/>
      <c r="AS22" s="1458"/>
      <c r="AT22" s="1458"/>
      <c r="AU22" s="1458"/>
      <c r="AV22" s="1458"/>
      <c r="AW22" s="1458"/>
      <c r="AX22" s="1458"/>
      <c r="AY22" s="1458"/>
      <c r="AZ22" s="1458"/>
      <c r="BA22" s="612"/>
      <c r="BB22" s="1449"/>
      <c r="BC22" s="1450"/>
      <c r="BD22" s="1450"/>
      <c r="BE22" s="1450"/>
      <c r="BF22" s="1450"/>
      <c r="BG22" s="1450"/>
      <c r="BH22" s="1450"/>
      <c r="BI22" s="1450"/>
      <c r="BJ22" s="1450"/>
      <c r="BK22" s="1450"/>
      <c r="BL22" s="1450"/>
      <c r="BM22" s="1450"/>
      <c r="BN22" s="1450"/>
      <c r="BO22" s="1450"/>
      <c r="BP22" s="1450"/>
      <c r="BQ22" s="1451"/>
      <c r="BR22" s="1448"/>
      <c r="BS22" s="1448"/>
      <c r="BT22" s="1448"/>
      <c r="BU22" s="1448"/>
      <c r="BV22" s="1448"/>
      <c r="BW22" s="1448"/>
      <c r="BX22" s="1448"/>
      <c r="BY22" s="1448"/>
      <c r="BZ22" s="1448"/>
      <c r="CA22" s="1448"/>
      <c r="CB22" s="1448"/>
      <c r="CC22" s="1448"/>
      <c r="CD22" s="1448"/>
      <c r="CE22" s="1448"/>
      <c r="CF22" s="1448"/>
      <c r="CG22" s="1448"/>
      <c r="CH22" s="1448"/>
      <c r="CI22" s="1448"/>
      <c r="CJ22" s="1456"/>
      <c r="CK22" s="1456"/>
      <c r="CL22" s="1456"/>
      <c r="CM22" s="1456"/>
      <c r="CN22" s="1456"/>
      <c r="CO22" s="1456"/>
      <c r="CP22" s="1456"/>
      <c r="CQ22" s="1456"/>
      <c r="CR22" s="1456"/>
      <c r="CS22" s="1456"/>
      <c r="CT22" s="1456"/>
      <c r="CU22" s="1456"/>
      <c r="CV22" s="1456"/>
      <c r="CW22" s="1456"/>
      <c r="CX22" s="1456"/>
      <c r="CY22" s="1456"/>
      <c r="CZ22" s="1456"/>
      <c r="DA22" s="1456"/>
    </row>
    <row r="24" spans="1:105" s="608" customFormat="1" ht="12.75">
      <c r="A24" s="1443" t="s">
        <v>994</v>
      </c>
      <c r="B24" s="1443"/>
      <c r="C24" s="1443"/>
      <c r="D24" s="1443"/>
      <c r="E24" s="1443"/>
      <c r="F24" s="1443"/>
      <c r="G24" s="1443"/>
      <c r="H24" s="1443"/>
      <c r="I24" s="1443"/>
      <c r="J24" s="1443"/>
      <c r="K24" s="1443"/>
      <c r="L24" s="1443"/>
      <c r="M24" s="1443"/>
      <c r="N24" s="1443"/>
      <c r="O24" s="1443"/>
      <c r="P24" s="1443"/>
      <c r="Q24" s="1443"/>
      <c r="R24" s="1443"/>
      <c r="S24" s="1443"/>
      <c r="T24" s="1443"/>
      <c r="U24" s="1443"/>
      <c r="V24" s="1443"/>
      <c r="W24" s="1443"/>
      <c r="X24" s="1443"/>
      <c r="Y24" s="1443"/>
      <c r="Z24" s="1443"/>
      <c r="AA24" s="1443"/>
      <c r="AB24" s="1443"/>
      <c r="AC24" s="1443"/>
      <c r="AD24" s="1443"/>
      <c r="AE24" s="1443"/>
      <c r="AF24" s="1443"/>
      <c r="AG24" s="1443"/>
      <c r="AH24" s="1443"/>
      <c r="AI24" s="1443"/>
      <c r="AJ24" s="1443"/>
      <c r="AK24" s="1443"/>
      <c r="AL24" s="1443"/>
      <c r="AM24" s="1443"/>
      <c r="AN24" s="1443"/>
      <c r="AO24" s="1443"/>
      <c r="AP24" s="1443"/>
      <c r="AQ24" s="1443"/>
      <c r="AR24" s="1443"/>
      <c r="AS24" s="1443"/>
      <c r="AT24" s="1443"/>
      <c r="AU24" s="1443"/>
      <c r="AV24" s="1443"/>
      <c r="AW24" s="1443"/>
      <c r="AX24" s="1443"/>
      <c r="AY24" s="1443"/>
      <c r="AZ24" s="1443"/>
      <c r="BA24" s="1443"/>
      <c r="BB24" s="1443"/>
      <c r="BC24" s="1443"/>
      <c r="BD24" s="1443"/>
      <c r="BE24" s="1443"/>
      <c r="BF24" s="1443"/>
      <c r="BG24" s="1443"/>
      <c r="BH24" s="1443"/>
      <c r="BI24" s="1443"/>
      <c r="BJ24" s="1443"/>
      <c r="BK24" s="1443"/>
      <c r="BL24" s="1443"/>
      <c r="BM24" s="1443"/>
      <c r="BN24" s="1443"/>
      <c r="BO24" s="1443"/>
      <c r="BP24" s="1443"/>
      <c r="BQ24" s="1443"/>
      <c r="BR24" s="1443"/>
      <c r="BS24" s="1443"/>
      <c r="BT24" s="1443"/>
      <c r="BU24" s="1443"/>
      <c r="BV24" s="1443"/>
      <c r="BW24" s="1443"/>
      <c r="BX24" s="1443"/>
      <c r="BY24" s="1443"/>
      <c r="BZ24" s="1443"/>
      <c r="CA24" s="1443"/>
      <c r="CB24" s="1443"/>
      <c r="CC24" s="1443"/>
      <c r="CD24" s="1443"/>
      <c r="CE24" s="1443"/>
      <c r="CF24" s="1443"/>
      <c r="CG24" s="1443"/>
      <c r="CH24" s="1443"/>
      <c r="CI24" s="1443"/>
      <c r="CJ24" s="1443"/>
      <c r="CK24" s="1443"/>
      <c r="CL24" s="1443"/>
      <c r="CM24" s="1443"/>
      <c r="CN24" s="1443"/>
      <c r="CO24" s="1443"/>
      <c r="CP24" s="1443"/>
      <c r="CQ24" s="1443"/>
      <c r="CR24" s="1443"/>
      <c r="CS24" s="1443"/>
      <c r="CT24" s="1443"/>
      <c r="CU24" s="1443"/>
      <c r="CV24" s="1443"/>
      <c r="CW24" s="1443"/>
      <c r="CX24" s="1443"/>
      <c r="CY24" s="1443"/>
      <c r="CZ24" s="1443"/>
      <c r="DA24" s="1443"/>
    </row>
    <row r="26" spans="1:105" s="604" customFormat="1" ht="42" customHeight="1">
      <c r="A26" s="1444" t="s">
        <v>898</v>
      </c>
      <c r="B26" s="1444"/>
      <c r="C26" s="1444"/>
      <c r="D26" s="1444"/>
      <c r="E26" s="1444"/>
      <c r="F26" s="1444"/>
      <c r="G26" s="1444" t="s">
        <v>360</v>
      </c>
      <c r="H26" s="1444"/>
      <c r="I26" s="1444"/>
      <c r="J26" s="1444"/>
      <c r="K26" s="1444"/>
      <c r="L26" s="1444"/>
      <c r="M26" s="1444"/>
      <c r="N26" s="1444"/>
      <c r="O26" s="1444"/>
      <c r="P26" s="1444"/>
      <c r="Q26" s="1444"/>
      <c r="R26" s="1444"/>
      <c r="S26" s="1444"/>
      <c r="T26" s="1444"/>
      <c r="U26" s="1444"/>
      <c r="V26" s="1444"/>
      <c r="W26" s="1444"/>
      <c r="X26" s="1444"/>
      <c r="Y26" s="1444"/>
      <c r="Z26" s="1444"/>
      <c r="AA26" s="1444"/>
      <c r="AB26" s="1444"/>
      <c r="AC26" s="1444"/>
      <c r="AD26" s="1444"/>
      <c r="AE26" s="1444"/>
      <c r="AF26" s="1444"/>
      <c r="AG26" s="1444"/>
      <c r="AH26" s="1444"/>
      <c r="AI26" s="1444"/>
      <c r="AJ26" s="1444"/>
      <c r="AK26" s="1444"/>
      <c r="AL26" s="1444"/>
      <c r="AM26" s="1444"/>
      <c r="AN26" s="1444"/>
      <c r="AO26" s="1445" t="s">
        <v>995</v>
      </c>
      <c r="AP26" s="1446"/>
      <c r="AQ26" s="1446"/>
      <c r="AR26" s="1446"/>
      <c r="AS26" s="1446"/>
      <c r="AT26" s="1446"/>
      <c r="AU26" s="1446"/>
      <c r="AV26" s="1446"/>
      <c r="AW26" s="1446"/>
      <c r="AX26" s="1446"/>
      <c r="AY26" s="1446"/>
      <c r="AZ26" s="1446"/>
      <c r="BA26" s="1446"/>
      <c r="BB26" s="1446"/>
      <c r="BC26" s="1446"/>
      <c r="BD26" s="1446"/>
      <c r="BE26" s="1446"/>
      <c r="BF26" s="1447"/>
      <c r="BG26" s="1444" t="s">
        <v>996</v>
      </c>
      <c r="BH26" s="1444"/>
      <c r="BI26" s="1444"/>
      <c r="BJ26" s="1444"/>
      <c r="BK26" s="1444"/>
      <c r="BL26" s="1444"/>
      <c r="BM26" s="1444"/>
      <c r="BN26" s="1444"/>
      <c r="BO26" s="1444"/>
      <c r="BP26" s="1444"/>
      <c r="BQ26" s="1444"/>
      <c r="BR26" s="1444"/>
      <c r="BS26" s="1444"/>
      <c r="BT26" s="1444"/>
      <c r="BU26" s="1444"/>
      <c r="BV26" s="1444"/>
      <c r="BW26" s="1444"/>
      <c r="BX26" s="1444"/>
      <c r="BY26" s="1444" t="s">
        <v>997</v>
      </c>
      <c r="BZ26" s="1444"/>
      <c r="CA26" s="1444"/>
      <c r="CB26" s="1444"/>
      <c r="CC26" s="1444"/>
      <c r="CD26" s="1444"/>
      <c r="CE26" s="1444"/>
      <c r="CF26" s="1444"/>
      <c r="CG26" s="1444"/>
      <c r="CH26" s="1444"/>
      <c r="CI26" s="1444"/>
      <c r="CJ26" s="1444" t="s">
        <v>998</v>
      </c>
      <c r="CK26" s="1444"/>
      <c r="CL26" s="1444"/>
      <c r="CM26" s="1444"/>
      <c r="CN26" s="1444"/>
      <c r="CO26" s="1444"/>
      <c r="CP26" s="1444"/>
      <c r="CQ26" s="1444"/>
      <c r="CR26" s="1444"/>
      <c r="CS26" s="1444"/>
      <c r="CT26" s="1444"/>
      <c r="CU26" s="1444"/>
      <c r="CV26" s="1444"/>
      <c r="CW26" s="1444"/>
      <c r="CX26" s="1444"/>
      <c r="CY26" s="1444"/>
      <c r="CZ26" s="1444"/>
      <c r="DA26" s="1444"/>
    </row>
    <row r="27" spans="1:105" s="609" customFormat="1" ht="12.75">
      <c r="A27" s="1448">
        <v>1</v>
      </c>
      <c r="B27" s="1448"/>
      <c r="C27" s="1448"/>
      <c r="D27" s="1448"/>
      <c r="E27" s="1448"/>
      <c r="F27" s="1448"/>
      <c r="G27" s="1448">
        <v>2</v>
      </c>
      <c r="H27" s="1448"/>
      <c r="I27" s="1448"/>
      <c r="J27" s="1448"/>
      <c r="K27" s="1448"/>
      <c r="L27" s="1448"/>
      <c r="M27" s="1448"/>
      <c r="N27" s="1448"/>
      <c r="O27" s="1448"/>
      <c r="P27" s="1448"/>
      <c r="Q27" s="1448"/>
      <c r="R27" s="1448"/>
      <c r="S27" s="1448"/>
      <c r="T27" s="1448"/>
      <c r="U27" s="1448"/>
      <c r="V27" s="1448"/>
      <c r="W27" s="1448"/>
      <c r="X27" s="1448"/>
      <c r="Y27" s="1448"/>
      <c r="Z27" s="1448"/>
      <c r="AA27" s="1448"/>
      <c r="AB27" s="1448"/>
      <c r="AC27" s="1448"/>
      <c r="AD27" s="1448"/>
      <c r="AE27" s="1448"/>
      <c r="AF27" s="1448"/>
      <c r="AG27" s="1448"/>
      <c r="AH27" s="1448"/>
      <c r="AI27" s="1448"/>
      <c r="AJ27" s="1448"/>
      <c r="AK27" s="1448"/>
      <c r="AL27" s="1448"/>
      <c r="AM27" s="1448"/>
      <c r="AN27" s="1448"/>
      <c r="AO27" s="1449">
        <v>4</v>
      </c>
      <c r="AP27" s="1450"/>
      <c r="AQ27" s="1450"/>
      <c r="AR27" s="1450"/>
      <c r="AS27" s="1450"/>
      <c r="AT27" s="1450"/>
      <c r="AU27" s="1450"/>
      <c r="AV27" s="1450"/>
      <c r="AW27" s="1450"/>
      <c r="AX27" s="1450"/>
      <c r="AY27" s="1450"/>
      <c r="AZ27" s="1450"/>
      <c r="BA27" s="1450"/>
      <c r="BB27" s="1450"/>
      <c r="BC27" s="1450"/>
      <c r="BD27" s="1450"/>
      <c r="BE27" s="1450"/>
      <c r="BF27" s="1451"/>
      <c r="BG27" s="1448">
        <v>5</v>
      </c>
      <c r="BH27" s="1448"/>
      <c r="BI27" s="1448"/>
      <c r="BJ27" s="1448"/>
      <c r="BK27" s="1448"/>
      <c r="BL27" s="1448"/>
      <c r="BM27" s="1448"/>
      <c r="BN27" s="1448"/>
      <c r="BO27" s="1448"/>
      <c r="BP27" s="1448"/>
      <c r="BQ27" s="1448"/>
      <c r="BR27" s="1448"/>
      <c r="BS27" s="1448"/>
      <c r="BT27" s="1448"/>
      <c r="BU27" s="1448"/>
      <c r="BV27" s="1448"/>
      <c r="BW27" s="1448"/>
      <c r="BX27" s="1448"/>
      <c r="BY27" s="1448">
        <v>6</v>
      </c>
      <c r="BZ27" s="1448"/>
      <c r="CA27" s="1448"/>
      <c r="CB27" s="1448"/>
      <c r="CC27" s="1448"/>
      <c r="CD27" s="1448"/>
      <c r="CE27" s="1448"/>
      <c r="CF27" s="1448"/>
      <c r="CG27" s="1448"/>
      <c r="CH27" s="1448"/>
      <c r="CI27" s="1448"/>
      <c r="CJ27" s="1448">
        <v>6</v>
      </c>
      <c r="CK27" s="1448"/>
      <c r="CL27" s="1448"/>
      <c r="CM27" s="1448"/>
      <c r="CN27" s="1448"/>
      <c r="CO27" s="1448"/>
      <c r="CP27" s="1448"/>
      <c r="CQ27" s="1448"/>
      <c r="CR27" s="1448"/>
      <c r="CS27" s="1448"/>
      <c r="CT27" s="1448"/>
      <c r="CU27" s="1448"/>
      <c r="CV27" s="1448"/>
      <c r="CW27" s="1448"/>
      <c r="CX27" s="1448"/>
      <c r="CY27" s="1448"/>
      <c r="CZ27" s="1448"/>
      <c r="DA27" s="1448"/>
    </row>
    <row r="28" spans="1:105" s="610" customFormat="1" ht="15" customHeight="1">
      <c r="A28" s="1452"/>
      <c r="B28" s="1452"/>
      <c r="C28" s="1452"/>
      <c r="D28" s="1452"/>
      <c r="E28" s="1452"/>
      <c r="F28" s="1452"/>
      <c r="G28" s="1453"/>
      <c r="H28" s="1453"/>
      <c r="I28" s="1453"/>
      <c r="J28" s="1453"/>
      <c r="K28" s="1453"/>
      <c r="L28" s="1453"/>
      <c r="M28" s="1453"/>
      <c r="N28" s="1453"/>
      <c r="O28" s="1453"/>
      <c r="P28" s="1453"/>
      <c r="Q28" s="1453"/>
      <c r="R28" s="1453"/>
      <c r="S28" s="1453"/>
      <c r="T28" s="1453"/>
      <c r="U28" s="1453"/>
      <c r="V28" s="1453"/>
      <c r="W28" s="1453"/>
      <c r="X28" s="1453"/>
      <c r="Y28" s="1453"/>
      <c r="Z28" s="1453"/>
      <c r="AA28" s="1453"/>
      <c r="AB28" s="1453"/>
      <c r="AC28" s="1453"/>
      <c r="AD28" s="1453"/>
      <c r="AE28" s="1453"/>
      <c r="AF28" s="1453"/>
      <c r="AG28" s="1453"/>
      <c r="AH28" s="1453"/>
      <c r="AI28" s="1453"/>
      <c r="AJ28" s="1453"/>
      <c r="AK28" s="1453"/>
      <c r="AL28" s="1453"/>
      <c r="AM28" s="1453"/>
      <c r="AN28" s="1453"/>
      <c r="AO28" s="1449"/>
      <c r="AP28" s="1450"/>
      <c r="AQ28" s="1450"/>
      <c r="AR28" s="1450"/>
      <c r="AS28" s="1450"/>
      <c r="AT28" s="1450"/>
      <c r="AU28" s="1450"/>
      <c r="AV28" s="1450"/>
      <c r="AW28" s="1450"/>
      <c r="AX28" s="1450"/>
      <c r="AY28" s="1450"/>
      <c r="AZ28" s="1450"/>
      <c r="BA28" s="1450"/>
      <c r="BB28" s="1450"/>
      <c r="BC28" s="1450"/>
      <c r="BD28" s="1450"/>
      <c r="BE28" s="1450"/>
      <c r="BF28" s="1451"/>
      <c r="BG28" s="1448"/>
      <c r="BH28" s="1448"/>
      <c r="BI28" s="1448"/>
      <c r="BJ28" s="1448"/>
      <c r="BK28" s="1448"/>
      <c r="BL28" s="1448"/>
      <c r="BM28" s="1448"/>
      <c r="BN28" s="1448"/>
      <c r="BO28" s="1448"/>
      <c r="BP28" s="1448"/>
      <c r="BQ28" s="1448"/>
      <c r="BR28" s="1448"/>
      <c r="BS28" s="1448"/>
      <c r="BT28" s="1448"/>
      <c r="BU28" s="1448"/>
      <c r="BV28" s="1448"/>
      <c r="BW28" s="1448"/>
      <c r="BX28" s="1448"/>
      <c r="BY28" s="1448"/>
      <c r="BZ28" s="1448"/>
      <c r="CA28" s="1448"/>
      <c r="CB28" s="1448"/>
      <c r="CC28" s="1448"/>
      <c r="CD28" s="1448"/>
      <c r="CE28" s="1448"/>
      <c r="CF28" s="1448"/>
      <c r="CG28" s="1448"/>
      <c r="CH28" s="1448"/>
      <c r="CI28" s="1448"/>
      <c r="CJ28" s="1448"/>
      <c r="CK28" s="1448"/>
      <c r="CL28" s="1448"/>
      <c r="CM28" s="1448"/>
      <c r="CN28" s="1448"/>
      <c r="CO28" s="1448"/>
      <c r="CP28" s="1448"/>
      <c r="CQ28" s="1448"/>
      <c r="CR28" s="1448"/>
      <c r="CS28" s="1448"/>
      <c r="CT28" s="1448"/>
      <c r="CU28" s="1448"/>
      <c r="CV28" s="1448"/>
      <c r="CW28" s="1448"/>
      <c r="CX28" s="1448"/>
      <c r="CY28" s="1448"/>
      <c r="CZ28" s="1448"/>
      <c r="DA28" s="1448"/>
    </row>
    <row r="29" spans="1:105" s="610" customFormat="1" ht="15" customHeight="1">
      <c r="A29" s="1452"/>
      <c r="B29" s="1452"/>
      <c r="C29" s="1452"/>
      <c r="D29" s="1452"/>
      <c r="E29" s="1452"/>
      <c r="F29" s="1452"/>
      <c r="G29" s="1453"/>
      <c r="H29" s="1453"/>
      <c r="I29" s="1453"/>
      <c r="J29" s="1453"/>
      <c r="K29" s="1453"/>
      <c r="L29" s="1453"/>
      <c r="M29" s="1453"/>
      <c r="N29" s="1453"/>
      <c r="O29" s="1453"/>
      <c r="P29" s="1453"/>
      <c r="Q29" s="1453"/>
      <c r="R29" s="1453"/>
      <c r="S29" s="1453"/>
      <c r="T29" s="1453"/>
      <c r="U29" s="1453"/>
      <c r="V29" s="1453"/>
      <c r="W29" s="1453"/>
      <c r="X29" s="1453"/>
      <c r="Y29" s="1453"/>
      <c r="Z29" s="1453"/>
      <c r="AA29" s="1453"/>
      <c r="AB29" s="1453"/>
      <c r="AC29" s="1453"/>
      <c r="AD29" s="1453"/>
      <c r="AE29" s="1453"/>
      <c r="AF29" s="1453"/>
      <c r="AG29" s="1453"/>
      <c r="AH29" s="1453"/>
      <c r="AI29" s="1453"/>
      <c r="AJ29" s="1453"/>
      <c r="AK29" s="1453"/>
      <c r="AL29" s="1453"/>
      <c r="AM29" s="1453"/>
      <c r="AN29" s="1453"/>
      <c r="AO29" s="1449"/>
      <c r="AP29" s="1450"/>
      <c r="AQ29" s="1450"/>
      <c r="AR29" s="1450"/>
      <c r="AS29" s="1450"/>
      <c r="AT29" s="1450"/>
      <c r="AU29" s="1450"/>
      <c r="AV29" s="1450"/>
      <c r="AW29" s="1450"/>
      <c r="AX29" s="1450"/>
      <c r="AY29" s="1450"/>
      <c r="AZ29" s="1450"/>
      <c r="BA29" s="1450"/>
      <c r="BB29" s="1450"/>
      <c r="BC29" s="1450"/>
      <c r="BD29" s="1450"/>
      <c r="BE29" s="1450"/>
      <c r="BF29" s="1451"/>
      <c r="BG29" s="1448"/>
      <c r="BH29" s="1448"/>
      <c r="BI29" s="1448"/>
      <c r="BJ29" s="1448"/>
      <c r="BK29" s="1448"/>
      <c r="BL29" s="1448"/>
      <c r="BM29" s="1448"/>
      <c r="BN29" s="1448"/>
      <c r="BO29" s="1448"/>
      <c r="BP29" s="1448"/>
      <c r="BQ29" s="1448"/>
      <c r="BR29" s="1448"/>
      <c r="BS29" s="1448"/>
      <c r="BT29" s="1448"/>
      <c r="BU29" s="1448"/>
      <c r="BV29" s="1448"/>
      <c r="BW29" s="1448"/>
      <c r="BX29" s="1448"/>
      <c r="BY29" s="1448"/>
      <c r="BZ29" s="1448"/>
      <c r="CA29" s="1448"/>
      <c r="CB29" s="1448"/>
      <c r="CC29" s="1448"/>
      <c r="CD29" s="1448"/>
      <c r="CE29" s="1448"/>
      <c r="CF29" s="1448"/>
      <c r="CG29" s="1448"/>
      <c r="CH29" s="1448"/>
      <c r="CI29" s="1448"/>
      <c r="CJ29" s="1448"/>
      <c r="CK29" s="1448"/>
      <c r="CL29" s="1448"/>
      <c r="CM29" s="1448"/>
      <c r="CN29" s="1448"/>
      <c r="CO29" s="1448"/>
      <c r="CP29" s="1448"/>
      <c r="CQ29" s="1448"/>
      <c r="CR29" s="1448"/>
      <c r="CS29" s="1448"/>
      <c r="CT29" s="1448"/>
      <c r="CU29" s="1448"/>
      <c r="CV29" s="1448"/>
      <c r="CW29" s="1448"/>
      <c r="CX29" s="1448"/>
      <c r="CY29" s="1448"/>
      <c r="CZ29" s="1448"/>
      <c r="DA29" s="1448"/>
    </row>
    <row r="30" spans="1:105" s="610" customFormat="1" ht="15" customHeight="1">
      <c r="A30" s="1452"/>
      <c r="B30" s="1452"/>
      <c r="C30" s="1452"/>
      <c r="D30" s="1452"/>
      <c r="E30" s="1452"/>
      <c r="F30" s="1452"/>
      <c r="G30" s="1457" t="s">
        <v>239</v>
      </c>
      <c r="H30" s="1458"/>
      <c r="I30" s="1458"/>
      <c r="J30" s="1458"/>
      <c r="K30" s="1458"/>
      <c r="L30" s="1458"/>
      <c r="M30" s="1458"/>
      <c r="N30" s="1458"/>
      <c r="O30" s="1458"/>
      <c r="P30" s="1458"/>
      <c r="Q30" s="1458"/>
      <c r="R30" s="1458"/>
      <c r="S30" s="1458"/>
      <c r="T30" s="1458"/>
      <c r="U30" s="1458"/>
      <c r="V30" s="1458"/>
      <c r="W30" s="1458"/>
      <c r="X30" s="1458"/>
      <c r="Y30" s="1458"/>
      <c r="Z30" s="1458"/>
      <c r="AA30" s="1458"/>
      <c r="AB30" s="1458"/>
      <c r="AC30" s="1458"/>
      <c r="AD30" s="1458"/>
      <c r="AE30" s="1458"/>
      <c r="AF30" s="1458"/>
      <c r="AG30" s="1458"/>
      <c r="AH30" s="1458"/>
      <c r="AI30" s="1458"/>
      <c r="AJ30" s="1458"/>
      <c r="AK30" s="1458"/>
      <c r="AL30" s="1458"/>
      <c r="AM30" s="1458"/>
      <c r="AN30" s="612"/>
      <c r="AO30" s="1449" t="s">
        <v>746</v>
      </c>
      <c r="AP30" s="1450"/>
      <c r="AQ30" s="1450"/>
      <c r="AR30" s="1450"/>
      <c r="AS30" s="1450"/>
      <c r="AT30" s="1450"/>
      <c r="AU30" s="1450"/>
      <c r="AV30" s="1450"/>
      <c r="AW30" s="1450"/>
      <c r="AX30" s="1450"/>
      <c r="AY30" s="1450"/>
      <c r="AZ30" s="1450"/>
      <c r="BA30" s="1450"/>
      <c r="BB30" s="1450"/>
      <c r="BC30" s="1450"/>
      <c r="BD30" s="1450"/>
      <c r="BE30" s="1450"/>
      <c r="BF30" s="1451"/>
      <c r="BG30" s="1448" t="s">
        <v>746</v>
      </c>
      <c r="BH30" s="1448"/>
      <c r="BI30" s="1448"/>
      <c r="BJ30" s="1448"/>
      <c r="BK30" s="1448"/>
      <c r="BL30" s="1448"/>
      <c r="BM30" s="1448"/>
      <c r="BN30" s="1448"/>
      <c r="BO30" s="1448"/>
      <c r="BP30" s="1448"/>
      <c r="BQ30" s="1448"/>
      <c r="BR30" s="1448"/>
      <c r="BS30" s="1448"/>
      <c r="BT30" s="1448"/>
      <c r="BU30" s="1448"/>
      <c r="BV30" s="1448"/>
      <c r="BW30" s="1448"/>
      <c r="BX30" s="1448"/>
      <c r="BY30" s="1448" t="s">
        <v>746</v>
      </c>
      <c r="BZ30" s="1448"/>
      <c r="CA30" s="1448"/>
      <c r="CB30" s="1448"/>
      <c r="CC30" s="1448"/>
      <c r="CD30" s="1448"/>
      <c r="CE30" s="1448"/>
      <c r="CF30" s="1448"/>
      <c r="CG30" s="1448"/>
      <c r="CH30" s="1448"/>
      <c r="CI30" s="1448"/>
      <c r="CJ30" s="1456"/>
      <c r="CK30" s="1456"/>
      <c r="CL30" s="1456"/>
      <c r="CM30" s="1456"/>
      <c r="CN30" s="1456"/>
      <c r="CO30" s="1456"/>
      <c r="CP30" s="1456"/>
      <c r="CQ30" s="1456"/>
      <c r="CR30" s="1456"/>
      <c r="CS30" s="1456"/>
      <c r="CT30" s="1456"/>
      <c r="CU30" s="1456"/>
      <c r="CV30" s="1456"/>
      <c r="CW30" s="1456"/>
      <c r="CX30" s="1456"/>
      <c r="CY30" s="1456"/>
      <c r="CZ30" s="1456"/>
      <c r="DA30" s="1456"/>
    </row>
    <row r="32" spans="1:105" s="608" customFormat="1" ht="12.75">
      <c r="A32" s="1443" t="s">
        <v>999</v>
      </c>
      <c r="B32" s="1443"/>
      <c r="C32" s="1443"/>
      <c r="D32" s="1443"/>
      <c r="E32" s="1443"/>
      <c r="F32" s="1443"/>
      <c r="G32" s="1443"/>
      <c r="H32" s="1443"/>
      <c r="I32" s="1443"/>
      <c r="J32" s="1443"/>
      <c r="K32" s="1443"/>
      <c r="L32" s="1443"/>
      <c r="M32" s="1443"/>
      <c r="N32" s="1443"/>
      <c r="O32" s="1443"/>
      <c r="P32" s="1443"/>
      <c r="Q32" s="1443"/>
      <c r="R32" s="1443"/>
      <c r="S32" s="1443"/>
      <c r="T32" s="1443"/>
      <c r="U32" s="1443"/>
      <c r="V32" s="1443"/>
      <c r="W32" s="1443"/>
      <c r="X32" s="1443"/>
      <c r="Y32" s="1443"/>
      <c r="Z32" s="1443"/>
      <c r="AA32" s="1443"/>
      <c r="AB32" s="1443"/>
      <c r="AC32" s="1443"/>
      <c r="AD32" s="1443"/>
      <c r="AE32" s="1443"/>
      <c r="AF32" s="1443"/>
      <c r="AG32" s="1443"/>
      <c r="AH32" s="1443"/>
      <c r="AI32" s="1443"/>
      <c r="AJ32" s="1443"/>
      <c r="AK32" s="1443"/>
      <c r="AL32" s="1443"/>
      <c r="AM32" s="1443"/>
      <c r="AN32" s="1443"/>
      <c r="AO32" s="1443"/>
      <c r="AP32" s="1443"/>
      <c r="AQ32" s="1443"/>
      <c r="AR32" s="1443"/>
      <c r="AS32" s="1443"/>
      <c r="AT32" s="1443"/>
      <c r="AU32" s="1443"/>
      <c r="AV32" s="1443"/>
      <c r="AW32" s="1443"/>
      <c r="AX32" s="1443"/>
      <c r="AY32" s="1443"/>
      <c r="AZ32" s="1443"/>
      <c r="BA32" s="1443"/>
      <c r="BB32" s="1443"/>
      <c r="BC32" s="1443"/>
      <c r="BD32" s="1443"/>
      <c r="BE32" s="1443"/>
      <c r="BF32" s="1443"/>
      <c r="BG32" s="1443"/>
      <c r="BH32" s="1443"/>
      <c r="BI32" s="1443"/>
      <c r="BJ32" s="1443"/>
      <c r="BK32" s="1443"/>
      <c r="BL32" s="1443"/>
      <c r="BM32" s="1443"/>
      <c r="BN32" s="1443"/>
      <c r="BO32" s="1443"/>
      <c r="BP32" s="1443"/>
      <c r="BQ32" s="1443"/>
      <c r="BR32" s="1443"/>
      <c r="BS32" s="1443"/>
      <c r="BT32" s="1443"/>
      <c r="BU32" s="1443"/>
      <c r="BV32" s="1443"/>
      <c r="BW32" s="1443"/>
      <c r="BX32" s="1443"/>
      <c r="BY32" s="1443"/>
      <c r="BZ32" s="1443"/>
      <c r="CA32" s="1443"/>
      <c r="CB32" s="1443"/>
      <c r="CC32" s="1443"/>
      <c r="CD32" s="1443"/>
      <c r="CE32" s="1443"/>
      <c r="CF32" s="1443"/>
      <c r="CG32" s="1443"/>
      <c r="CH32" s="1443"/>
      <c r="CI32" s="1443"/>
      <c r="CJ32" s="1443"/>
      <c r="CK32" s="1443"/>
      <c r="CL32" s="1443"/>
      <c r="CM32" s="1443"/>
      <c r="CN32" s="1443"/>
      <c r="CO32" s="1443"/>
      <c r="CP32" s="1443"/>
      <c r="CQ32" s="1443"/>
      <c r="CR32" s="1443"/>
      <c r="CS32" s="1443"/>
      <c r="CT32" s="1443"/>
      <c r="CU32" s="1443"/>
      <c r="CV32" s="1443"/>
      <c r="CW32" s="1443"/>
      <c r="CX32" s="1443"/>
      <c r="CY32" s="1443"/>
      <c r="CZ32" s="1443"/>
      <c r="DA32" s="1443"/>
    </row>
    <row r="34" spans="1:105" s="604" customFormat="1" ht="42.75" customHeight="1">
      <c r="A34" s="1444" t="s">
        <v>898</v>
      </c>
      <c r="B34" s="1444"/>
      <c r="C34" s="1444"/>
      <c r="D34" s="1444"/>
      <c r="E34" s="1444"/>
      <c r="F34" s="1444"/>
      <c r="G34" s="1445" t="s">
        <v>360</v>
      </c>
      <c r="H34" s="1446"/>
      <c r="I34" s="1446"/>
      <c r="J34" s="1446"/>
      <c r="K34" s="1446"/>
      <c r="L34" s="1446"/>
      <c r="M34" s="1446"/>
      <c r="N34" s="1446"/>
      <c r="O34" s="1446"/>
      <c r="P34" s="1446"/>
      <c r="Q34" s="1446"/>
      <c r="R34" s="1446"/>
      <c r="S34" s="1446"/>
      <c r="T34" s="1446"/>
      <c r="U34" s="1446"/>
      <c r="V34" s="1446"/>
      <c r="W34" s="1446"/>
      <c r="X34" s="1446"/>
      <c r="Y34" s="1446"/>
      <c r="Z34" s="1446"/>
      <c r="AA34" s="1446"/>
      <c r="AB34" s="1446"/>
      <c r="AC34" s="1446"/>
      <c r="AD34" s="1446"/>
      <c r="AE34" s="1446"/>
      <c r="AF34" s="1446"/>
      <c r="AG34" s="1446"/>
      <c r="AH34" s="1446"/>
      <c r="AI34" s="1446"/>
      <c r="AJ34" s="1446"/>
      <c r="AK34" s="1446"/>
      <c r="AL34" s="1446"/>
      <c r="AM34" s="1446"/>
      <c r="AN34" s="1446"/>
      <c r="AO34" s="1446"/>
      <c r="AP34" s="1446"/>
      <c r="AQ34" s="1446"/>
      <c r="AR34" s="1446"/>
      <c r="AS34" s="1446"/>
      <c r="AT34" s="1446"/>
      <c r="AU34" s="1446"/>
      <c r="AV34" s="1446"/>
      <c r="AW34" s="1446"/>
      <c r="AX34" s="1446"/>
      <c r="AY34" s="1446"/>
      <c r="AZ34" s="1446"/>
      <c r="BA34" s="1447"/>
      <c r="BB34" s="1445" t="s">
        <v>1000</v>
      </c>
      <c r="BC34" s="1446"/>
      <c r="BD34" s="1446"/>
      <c r="BE34" s="1446"/>
      <c r="BF34" s="1446"/>
      <c r="BG34" s="1446"/>
      <c r="BH34" s="1446"/>
      <c r="BI34" s="1446"/>
      <c r="BJ34" s="1446"/>
      <c r="BK34" s="1446"/>
      <c r="BL34" s="1446"/>
      <c r="BM34" s="1446"/>
      <c r="BN34" s="1446"/>
      <c r="BO34" s="1446"/>
      <c r="BP34" s="1446"/>
      <c r="BQ34" s="1447"/>
      <c r="BR34" s="1444" t="s">
        <v>1001</v>
      </c>
      <c r="BS34" s="1444"/>
      <c r="BT34" s="1444"/>
      <c r="BU34" s="1444"/>
      <c r="BV34" s="1444"/>
      <c r="BW34" s="1444"/>
      <c r="BX34" s="1444"/>
      <c r="BY34" s="1444"/>
      <c r="BZ34" s="1444"/>
      <c r="CA34" s="1444"/>
      <c r="CB34" s="1444"/>
      <c r="CC34" s="1444"/>
      <c r="CD34" s="1444"/>
      <c r="CE34" s="1444"/>
      <c r="CF34" s="1444"/>
      <c r="CG34" s="1444"/>
      <c r="CH34" s="1444"/>
      <c r="CI34" s="1444"/>
      <c r="CJ34" s="1444" t="s">
        <v>1002</v>
      </c>
      <c r="CK34" s="1444"/>
      <c r="CL34" s="1444"/>
      <c r="CM34" s="1444"/>
      <c r="CN34" s="1444"/>
      <c r="CO34" s="1444"/>
      <c r="CP34" s="1444"/>
      <c r="CQ34" s="1444"/>
      <c r="CR34" s="1444"/>
      <c r="CS34" s="1444"/>
      <c r="CT34" s="1444"/>
      <c r="CU34" s="1444"/>
      <c r="CV34" s="1444"/>
      <c r="CW34" s="1444"/>
      <c r="CX34" s="1444"/>
      <c r="CY34" s="1444"/>
      <c r="CZ34" s="1444"/>
      <c r="DA34" s="1444"/>
    </row>
    <row r="35" spans="1:105" s="609" customFormat="1" ht="12.75">
      <c r="A35" s="1448">
        <v>1</v>
      </c>
      <c r="B35" s="1448"/>
      <c r="C35" s="1448"/>
      <c r="D35" s="1448"/>
      <c r="E35" s="1448"/>
      <c r="F35" s="1448"/>
      <c r="G35" s="1449">
        <v>2</v>
      </c>
      <c r="H35" s="1450"/>
      <c r="I35" s="1450"/>
      <c r="J35" s="1450"/>
      <c r="K35" s="1450"/>
      <c r="L35" s="1450"/>
      <c r="M35" s="1450"/>
      <c r="N35" s="1450"/>
      <c r="O35" s="1450"/>
      <c r="P35" s="1450"/>
      <c r="Q35" s="1450"/>
      <c r="R35" s="1450"/>
      <c r="S35" s="1450"/>
      <c r="T35" s="1450"/>
      <c r="U35" s="1450"/>
      <c r="V35" s="1450"/>
      <c r="W35" s="1450"/>
      <c r="X35" s="1450"/>
      <c r="Y35" s="1450"/>
      <c r="Z35" s="1450"/>
      <c r="AA35" s="1450"/>
      <c r="AB35" s="1450"/>
      <c r="AC35" s="1450"/>
      <c r="AD35" s="1450"/>
      <c r="AE35" s="1450"/>
      <c r="AF35" s="1450"/>
      <c r="AG35" s="1450"/>
      <c r="AH35" s="1450"/>
      <c r="AI35" s="1450"/>
      <c r="AJ35" s="1450"/>
      <c r="AK35" s="1450"/>
      <c r="AL35" s="1450"/>
      <c r="AM35" s="1450"/>
      <c r="AN35" s="1450"/>
      <c r="AO35" s="1450"/>
      <c r="AP35" s="1450"/>
      <c r="AQ35" s="1450"/>
      <c r="AR35" s="1450"/>
      <c r="AS35" s="1450"/>
      <c r="AT35" s="1450"/>
      <c r="AU35" s="1450"/>
      <c r="AV35" s="1450"/>
      <c r="AW35" s="1450"/>
      <c r="AX35" s="1450"/>
      <c r="AY35" s="1450"/>
      <c r="AZ35" s="1450"/>
      <c r="BA35" s="1451"/>
      <c r="BB35" s="1449">
        <v>4</v>
      </c>
      <c r="BC35" s="1450"/>
      <c r="BD35" s="1450"/>
      <c r="BE35" s="1450"/>
      <c r="BF35" s="1450"/>
      <c r="BG35" s="1450"/>
      <c r="BH35" s="1450"/>
      <c r="BI35" s="1450"/>
      <c r="BJ35" s="1450"/>
      <c r="BK35" s="1450"/>
      <c r="BL35" s="1450"/>
      <c r="BM35" s="1450"/>
      <c r="BN35" s="1450"/>
      <c r="BO35" s="1450"/>
      <c r="BP35" s="1450"/>
      <c r="BQ35" s="1451"/>
      <c r="BR35" s="1448">
        <v>5</v>
      </c>
      <c r="BS35" s="1448"/>
      <c r="BT35" s="1448"/>
      <c r="BU35" s="1448"/>
      <c r="BV35" s="1448"/>
      <c r="BW35" s="1448"/>
      <c r="BX35" s="1448"/>
      <c r="BY35" s="1448"/>
      <c r="BZ35" s="1448"/>
      <c r="CA35" s="1448"/>
      <c r="CB35" s="1448"/>
      <c r="CC35" s="1448"/>
      <c r="CD35" s="1448"/>
      <c r="CE35" s="1448"/>
      <c r="CF35" s="1448"/>
      <c r="CG35" s="1448"/>
      <c r="CH35" s="1448"/>
      <c r="CI35" s="1448"/>
      <c r="CJ35" s="1448">
        <v>6</v>
      </c>
      <c r="CK35" s="1448"/>
      <c r="CL35" s="1448"/>
      <c r="CM35" s="1448"/>
      <c r="CN35" s="1448"/>
      <c r="CO35" s="1448"/>
      <c r="CP35" s="1448"/>
      <c r="CQ35" s="1448"/>
      <c r="CR35" s="1448"/>
      <c r="CS35" s="1448"/>
      <c r="CT35" s="1448"/>
      <c r="CU35" s="1448"/>
      <c r="CV35" s="1448"/>
      <c r="CW35" s="1448"/>
      <c r="CX35" s="1448"/>
      <c r="CY35" s="1448"/>
      <c r="CZ35" s="1448"/>
      <c r="DA35" s="1448"/>
    </row>
    <row r="36" spans="1:105" s="610" customFormat="1" ht="15" customHeight="1">
      <c r="A36" s="1452"/>
      <c r="B36" s="1452"/>
      <c r="C36" s="1452"/>
      <c r="D36" s="1452"/>
      <c r="E36" s="1452"/>
      <c r="F36" s="1452"/>
      <c r="G36" s="1459"/>
      <c r="H36" s="1460"/>
      <c r="I36" s="1460"/>
      <c r="J36" s="1460"/>
      <c r="K36" s="1460"/>
      <c r="L36" s="1460"/>
      <c r="M36" s="1460"/>
      <c r="N36" s="1460"/>
      <c r="O36" s="1460"/>
      <c r="P36" s="1460"/>
      <c r="Q36" s="1460"/>
      <c r="R36" s="1460"/>
      <c r="S36" s="1460"/>
      <c r="T36" s="1460"/>
      <c r="U36" s="1460"/>
      <c r="V36" s="1460"/>
      <c r="W36" s="1460"/>
      <c r="X36" s="1460"/>
      <c r="Y36" s="1460"/>
      <c r="Z36" s="1460"/>
      <c r="AA36" s="1460"/>
      <c r="AB36" s="1460"/>
      <c r="AC36" s="1460"/>
      <c r="AD36" s="1460"/>
      <c r="AE36" s="1460"/>
      <c r="AF36" s="1460"/>
      <c r="AG36" s="1460"/>
      <c r="AH36" s="1460"/>
      <c r="AI36" s="1460"/>
      <c r="AJ36" s="1460"/>
      <c r="AK36" s="1460"/>
      <c r="AL36" s="1460"/>
      <c r="AM36" s="1460"/>
      <c r="AN36" s="1460"/>
      <c r="AO36" s="1460"/>
      <c r="AP36" s="1460"/>
      <c r="AQ36" s="1460"/>
      <c r="AR36" s="1460"/>
      <c r="AS36" s="1460"/>
      <c r="AT36" s="1460"/>
      <c r="AU36" s="1460"/>
      <c r="AV36" s="1460"/>
      <c r="AW36" s="1460"/>
      <c r="AX36" s="1460"/>
      <c r="AY36" s="1460"/>
      <c r="AZ36" s="1460"/>
      <c r="BA36" s="1461"/>
      <c r="BB36" s="1449"/>
      <c r="BC36" s="1450"/>
      <c r="BD36" s="1450"/>
      <c r="BE36" s="1450"/>
      <c r="BF36" s="1450"/>
      <c r="BG36" s="1450"/>
      <c r="BH36" s="1450"/>
      <c r="BI36" s="1450"/>
      <c r="BJ36" s="1450"/>
      <c r="BK36" s="1450"/>
      <c r="BL36" s="1450"/>
      <c r="BM36" s="1450"/>
      <c r="BN36" s="1450"/>
      <c r="BO36" s="1450"/>
      <c r="BP36" s="1450"/>
      <c r="BQ36" s="1451"/>
      <c r="BR36" s="1448"/>
      <c r="BS36" s="1448"/>
      <c r="BT36" s="1448"/>
      <c r="BU36" s="1448"/>
      <c r="BV36" s="1448"/>
      <c r="BW36" s="1448"/>
      <c r="BX36" s="1448"/>
      <c r="BY36" s="1448"/>
      <c r="BZ36" s="1448"/>
      <c r="CA36" s="1448"/>
      <c r="CB36" s="1448"/>
      <c r="CC36" s="1448"/>
      <c r="CD36" s="1448"/>
      <c r="CE36" s="1448"/>
      <c r="CF36" s="1448"/>
      <c r="CG36" s="1448"/>
      <c r="CH36" s="1448"/>
      <c r="CI36" s="1448"/>
      <c r="CJ36" s="1448"/>
      <c r="CK36" s="1448"/>
      <c r="CL36" s="1448"/>
      <c r="CM36" s="1448"/>
      <c r="CN36" s="1448"/>
      <c r="CO36" s="1448"/>
      <c r="CP36" s="1448"/>
      <c r="CQ36" s="1448"/>
      <c r="CR36" s="1448"/>
      <c r="CS36" s="1448"/>
      <c r="CT36" s="1448"/>
      <c r="CU36" s="1448"/>
      <c r="CV36" s="1448"/>
      <c r="CW36" s="1448"/>
      <c r="CX36" s="1448"/>
      <c r="CY36" s="1448"/>
      <c r="CZ36" s="1448"/>
      <c r="DA36" s="1448"/>
    </row>
    <row r="37" spans="1:105" s="610" customFormat="1" ht="15" customHeight="1">
      <c r="A37" s="1452"/>
      <c r="B37" s="1452"/>
      <c r="C37" s="1452"/>
      <c r="D37" s="1452"/>
      <c r="E37" s="1452"/>
      <c r="F37" s="1452"/>
      <c r="G37" s="1459"/>
      <c r="H37" s="1460"/>
      <c r="I37" s="1460"/>
      <c r="J37" s="1460"/>
      <c r="K37" s="1460"/>
      <c r="L37" s="1460"/>
      <c r="M37" s="1460"/>
      <c r="N37" s="1460"/>
      <c r="O37" s="1460"/>
      <c r="P37" s="1460"/>
      <c r="Q37" s="1460"/>
      <c r="R37" s="1460"/>
      <c r="S37" s="1460"/>
      <c r="T37" s="1460"/>
      <c r="U37" s="1460"/>
      <c r="V37" s="1460"/>
      <c r="W37" s="1460"/>
      <c r="X37" s="1460"/>
      <c r="Y37" s="1460"/>
      <c r="Z37" s="1460"/>
      <c r="AA37" s="1460"/>
      <c r="AB37" s="1460"/>
      <c r="AC37" s="1460"/>
      <c r="AD37" s="1460"/>
      <c r="AE37" s="1460"/>
      <c r="AF37" s="1460"/>
      <c r="AG37" s="1460"/>
      <c r="AH37" s="1460"/>
      <c r="AI37" s="1460"/>
      <c r="AJ37" s="1460"/>
      <c r="AK37" s="1460"/>
      <c r="AL37" s="1460"/>
      <c r="AM37" s="1460"/>
      <c r="AN37" s="1460"/>
      <c r="AO37" s="1460"/>
      <c r="AP37" s="1460"/>
      <c r="AQ37" s="1460"/>
      <c r="AR37" s="1460"/>
      <c r="AS37" s="1460"/>
      <c r="AT37" s="1460"/>
      <c r="AU37" s="1460"/>
      <c r="AV37" s="1460"/>
      <c r="AW37" s="1460"/>
      <c r="AX37" s="1460"/>
      <c r="AY37" s="1460"/>
      <c r="AZ37" s="1460"/>
      <c r="BA37" s="1461"/>
      <c r="BB37" s="1449"/>
      <c r="BC37" s="1450"/>
      <c r="BD37" s="1450"/>
      <c r="BE37" s="1450"/>
      <c r="BF37" s="1450"/>
      <c r="BG37" s="1450"/>
      <c r="BH37" s="1450"/>
      <c r="BI37" s="1450"/>
      <c r="BJ37" s="1450"/>
      <c r="BK37" s="1450"/>
      <c r="BL37" s="1450"/>
      <c r="BM37" s="1450"/>
      <c r="BN37" s="1450"/>
      <c r="BO37" s="1450"/>
      <c r="BP37" s="1450"/>
      <c r="BQ37" s="1451"/>
      <c r="BR37" s="1448"/>
      <c r="BS37" s="1448"/>
      <c r="BT37" s="1448"/>
      <c r="BU37" s="1448"/>
      <c r="BV37" s="1448"/>
      <c r="BW37" s="1448"/>
      <c r="BX37" s="1448"/>
      <c r="BY37" s="1448"/>
      <c r="BZ37" s="1448"/>
      <c r="CA37" s="1448"/>
      <c r="CB37" s="1448"/>
      <c r="CC37" s="1448"/>
      <c r="CD37" s="1448"/>
      <c r="CE37" s="1448"/>
      <c r="CF37" s="1448"/>
      <c r="CG37" s="1448"/>
      <c r="CH37" s="1448"/>
      <c r="CI37" s="1448"/>
      <c r="CJ37" s="1448"/>
      <c r="CK37" s="1448"/>
      <c r="CL37" s="1448"/>
      <c r="CM37" s="1448"/>
      <c r="CN37" s="1448"/>
      <c r="CO37" s="1448"/>
      <c r="CP37" s="1448"/>
      <c r="CQ37" s="1448"/>
      <c r="CR37" s="1448"/>
      <c r="CS37" s="1448"/>
      <c r="CT37" s="1448"/>
      <c r="CU37" s="1448"/>
      <c r="CV37" s="1448"/>
      <c r="CW37" s="1448"/>
      <c r="CX37" s="1448"/>
      <c r="CY37" s="1448"/>
      <c r="CZ37" s="1448"/>
      <c r="DA37" s="1448"/>
    </row>
    <row r="38" spans="1:105" s="610" customFormat="1" ht="15" customHeight="1">
      <c r="A38" s="1452"/>
      <c r="B38" s="1452"/>
      <c r="C38" s="1452"/>
      <c r="D38" s="1452"/>
      <c r="E38" s="1452"/>
      <c r="F38" s="1452"/>
      <c r="G38" s="1457" t="s">
        <v>239</v>
      </c>
      <c r="H38" s="1458"/>
      <c r="I38" s="1458"/>
      <c r="J38" s="1458"/>
      <c r="K38" s="1458"/>
      <c r="L38" s="1458"/>
      <c r="M38" s="1458"/>
      <c r="N38" s="1458"/>
      <c r="O38" s="1458"/>
      <c r="P38" s="1458"/>
      <c r="Q38" s="1458"/>
      <c r="R38" s="1458"/>
      <c r="S38" s="1458"/>
      <c r="T38" s="1458"/>
      <c r="U38" s="1458"/>
      <c r="V38" s="1458"/>
      <c r="W38" s="1458"/>
      <c r="X38" s="1458"/>
      <c r="Y38" s="1458"/>
      <c r="Z38" s="1458"/>
      <c r="AA38" s="1458"/>
      <c r="AB38" s="1458"/>
      <c r="AC38" s="1458"/>
      <c r="AD38" s="1458"/>
      <c r="AE38" s="1458"/>
      <c r="AF38" s="1458"/>
      <c r="AG38" s="1458"/>
      <c r="AH38" s="1458"/>
      <c r="AI38" s="1458"/>
      <c r="AJ38" s="1458"/>
      <c r="AK38" s="1458"/>
      <c r="AL38" s="1458"/>
      <c r="AM38" s="1458"/>
      <c r="AN38" s="1458"/>
      <c r="AO38" s="1458"/>
      <c r="AP38" s="1458"/>
      <c r="AQ38" s="1458"/>
      <c r="AR38" s="1458"/>
      <c r="AS38" s="1458"/>
      <c r="AT38" s="1458"/>
      <c r="AU38" s="1458"/>
      <c r="AV38" s="1458"/>
      <c r="AW38" s="1458"/>
      <c r="AX38" s="1458"/>
      <c r="AY38" s="1458"/>
      <c r="AZ38" s="1458"/>
      <c r="BA38" s="612"/>
      <c r="BB38" s="1449" t="s">
        <v>746</v>
      </c>
      <c r="BC38" s="1450"/>
      <c r="BD38" s="1450"/>
      <c r="BE38" s="1450"/>
      <c r="BF38" s="1450"/>
      <c r="BG38" s="1450"/>
      <c r="BH38" s="1450"/>
      <c r="BI38" s="1450"/>
      <c r="BJ38" s="1450"/>
      <c r="BK38" s="1450"/>
      <c r="BL38" s="1450"/>
      <c r="BM38" s="1450"/>
      <c r="BN38" s="1450"/>
      <c r="BO38" s="1450"/>
      <c r="BP38" s="1450"/>
      <c r="BQ38" s="1451"/>
      <c r="BR38" s="1448" t="s">
        <v>746</v>
      </c>
      <c r="BS38" s="1448"/>
      <c r="BT38" s="1448"/>
      <c r="BU38" s="1448"/>
      <c r="BV38" s="1448"/>
      <c r="BW38" s="1448"/>
      <c r="BX38" s="1448"/>
      <c r="BY38" s="1448"/>
      <c r="BZ38" s="1448"/>
      <c r="CA38" s="1448"/>
      <c r="CB38" s="1448"/>
      <c r="CC38" s="1448"/>
      <c r="CD38" s="1448"/>
      <c r="CE38" s="1448"/>
      <c r="CF38" s="1448"/>
      <c r="CG38" s="1448"/>
      <c r="CH38" s="1448"/>
      <c r="CI38" s="1448"/>
      <c r="CJ38" s="1456" t="s">
        <v>746</v>
      </c>
      <c r="CK38" s="1456"/>
      <c r="CL38" s="1456"/>
      <c r="CM38" s="1456"/>
      <c r="CN38" s="1456"/>
      <c r="CO38" s="1456"/>
      <c r="CP38" s="1456"/>
      <c r="CQ38" s="1456"/>
      <c r="CR38" s="1456"/>
      <c r="CS38" s="1456"/>
      <c r="CT38" s="1456"/>
      <c r="CU38" s="1456"/>
      <c r="CV38" s="1456"/>
      <c r="CW38" s="1456"/>
      <c r="CX38" s="1456"/>
      <c r="CY38" s="1456"/>
      <c r="CZ38" s="1456"/>
      <c r="DA38" s="1456"/>
    </row>
    <row r="40" spans="1:105" s="608" customFormat="1" ht="12.75">
      <c r="A40" s="1443" t="s">
        <v>1003</v>
      </c>
      <c r="B40" s="1443"/>
      <c r="C40" s="1443"/>
      <c r="D40" s="1443"/>
      <c r="E40" s="1443"/>
      <c r="F40" s="1443"/>
      <c r="G40" s="1443"/>
      <c r="H40" s="1443"/>
      <c r="I40" s="1443"/>
      <c r="J40" s="1443"/>
      <c r="K40" s="1443"/>
      <c r="L40" s="1443"/>
      <c r="M40" s="1443"/>
      <c r="N40" s="1443"/>
      <c r="O40" s="1443"/>
      <c r="P40" s="1443"/>
      <c r="Q40" s="1443"/>
      <c r="R40" s="1443"/>
      <c r="S40" s="1443"/>
      <c r="T40" s="1443"/>
      <c r="U40" s="1443"/>
      <c r="V40" s="1443"/>
      <c r="W40" s="1443"/>
      <c r="X40" s="1443"/>
      <c r="Y40" s="1443"/>
      <c r="Z40" s="1443"/>
      <c r="AA40" s="1443"/>
      <c r="AB40" s="1443"/>
      <c r="AC40" s="1443"/>
      <c r="AD40" s="1443"/>
      <c r="AE40" s="1443"/>
      <c r="AF40" s="1443"/>
      <c r="AG40" s="1443"/>
      <c r="AH40" s="1443"/>
      <c r="AI40" s="1443"/>
      <c r="AJ40" s="1443"/>
      <c r="AK40" s="1443"/>
      <c r="AL40" s="1443"/>
      <c r="AM40" s="1443"/>
      <c r="AN40" s="1443"/>
      <c r="AO40" s="1443"/>
      <c r="AP40" s="1443"/>
      <c r="AQ40" s="1443"/>
      <c r="AR40" s="1443"/>
      <c r="AS40" s="1443"/>
      <c r="AT40" s="1443"/>
      <c r="AU40" s="1443"/>
      <c r="AV40" s="1443"/>
      <c r="AW40" s="1443"/>
      <c r="AX40" s="1443"/>
      <c r="AY40" s="1443"/>
      <c r="AZ40" s="1443"/>
      <c r="BA40" s="1443"/>
      <c r="BB40" s="1443"/>
      <c r="BC40" s="1443"/>
      <c r="BD40" s="1443"/>
      <c r="BE40" s="1443"/>
      <c r="BF40" s="1443"/>
      <c r="BG40" s="1443"/>
      <c r="BH40" s="1443"/>
      <c r="BI40" s="1443"/>
      <c r="BJ40" s="1443"/>
      <c r="BK40" s="1443"/>
      <c r="BL40" s="1443"/>
      <c r="BM40" s="1443"/>
      <c r="BN40" s="1443"/>
      <c r="BO40" s="1443"/>
      <c r="BP40" s="1443"/>
      <c r="BQ40" s="1443"/>
      <c r="BR40" s="1443"/>
      <c r="BS40" s="1443"/>
      <c r="BT40" s="1443"/>
      <c r="BU40" s="1443"/>
      <c r="BV40" s="1443"/>
      <c r="BW40" s="1443"/>
      <c r="BX40" s="1443"/>
      <c r="BY40" s="1443"/>
      <c r="BZ40" s="1443"/>
      <c r="CA40" s="1443"/>
      <c r="CB40" s="1443"/>
      <c r="CC40" s="1443"/>
      <c r="CD40" s="1443"/>
      <c r="CE40" s="1443"/>
      <c r="CF40" s="1443"/>
      <c r="CG40" s="1443"/>
      <c r="CH40" s="1443"/>
      <c r="CI40" s="1443"/>
      <c r="CJ40" s="1443"/>
      <c r="CK40" s="1443"/>
      <c r="CL40" s="1443"/>
      <c r="CM40" s="1443"/>
      <c r="CN40" s="1443"/>
      <c r="CO40" s="1443"/>
      <c r="CP40" s="1443"/>
      <c r="CQ40" s="1443"/>
      <c r="CR40" s="1443"/>
      <c r="CS40" s="1443"/>
      <c r="CT40" s="1443"/>
      <c r="CU40" s="1443"/>
      <c r="CV40" s="1443"/>
      <c r="CW40" s="1443"/>
      <c r="CX40" s="1443"/>
      <c r="CY40" s="1443"/>
      <c r="CZ40" s="1443"/>
      <c r="DA40" s="1443"/>
    </row>
    <row r="42" spans="1:105" s="604" customFormat="1" ht="30" customHeight="1">
      <c r="A42" s="1444" t="s">
        <v>898</v>
      </c>
      <c r="B42" s="1444"/>
      <c r="C42" s="1444"/>
      <c r="D42" s="1444"/>
      <c r="E42" s="1444"/>
      <c r="F42" s="1444"/>
      <c r="G42" s="1445" t="s">
        <v>20</v>
      </c>
      <c r="H42" s="1446"/>
      <c r="I42" s="1446"/>
      <c r="J42" s="1446"/>
      <c r="K42" s="1446"/>
      <c r="L42" s="1446"/>
      <c r="M42" s="1446"/>
      <c r="N42" s="1446"/>
      <c r="O42" s="1446"/>
      <c r="P42" s="1446"/>
      <c r="Q42" s="1446"/>
      <c r="R42" s="1446"/>
      <c r="S42" s="1446"/>
      <c r="T42" s="1446"/>
      <c r="U42" s="1446"/>
      <c r="V42" s="1446"/>
      <c r="W42" s="1446"/>
      <c r="X42" s="1446"/>
      <c r="Y42" s="1446"/>
      <c r="Z42" s="1446"/>
      <c r="AA42" s="1446"/>
      <c r="AB42" s="1446"/>
      <c r="AC42" s="1446"/>
      <c r="AD42" s="1446"/>
      <c r="AE42" s="1446"/>
      <c r="AF42" s="1446"/>
      <c r="AG42" s="1446"/>
      <c r="AH42" s="1446"/>
      <c r="AI42" s="1446"/>
      <c r="AJ42" s="1446"/>
      <c r="AK42" s="1446"/>
      <c r="AL42" s="1446"/>
      <c r="AM42" s="1446"/>
      <c r="AN42" s="1446"/>
      <c r="AO42" s="1446"/>
      <c r="AP42" s="1446"/>
      <c r="AQ42" s="1446"/>
      <c r="AR42" s="1446"/>
      <c r="AS42" s="1446"/>
      <c r="AT42" s="1446"/>
      <c r="AU42" s="1446"/>
      <c r="AV42" s="1446"/>
      <c r="AW42" s="1446"/>
      <c r="AX42" s="1446"/>
      <c r="AY42" s="1446"/>
      <c r="AZ42" s="1446"/>
      <c r="BA42" s="1447"/>
      <c r="BB42" s="1445" t="s">
        <v>1004</v>
      </c>
      <c r="BC42" s="1446"/>
      <c r="BD42" s="1446"/>
      <c r="BE42" s="1446"/>
      <c r="BF42" s="1446"/>
      <c r="BG42" s="1446"/>
      <c r="BH42" s="1446"/>
      <c r="BI42" s="1446"/>
      <c r="BJ42" s="1446"/>
      <c r="BK42" s="1446"/>
      <c r="BL42" s="1446"/>
      <c r="BM42" s="1446"/>
      <c r="BN42" s="1446"/>
      <c r="BO42" s="1446"/>
      <c r="BP42" s="1446"/>
      <c r="BQ42" s="1447"/>
      <c r="BR42" s="1444" t="s">
        <v>1005</v>
      </c>
      <c r="BS42" s="1444"/>
      <c r="BT42" s="1444"/>
      <c r="BU42" s="1444"/>
      <c r="BV42" s="1444"/>
      <c r="BW42" s="1444"/>
      <c r="BX42" s="1444"/>
      <c r="BY42" s="1444"/>
      <c r="BZ42" s="1444"/>
      <c r="CA42" s="1444"/>
      <c r="CB42" s="1444"/>
      <c r="CC42" s="1444"/>
      <c r="CD42" s="1444"/>
      <c r="CE42" s="1444"/>
      <c r="CF42" s="1444"/>
      <c r="CG42" s="1444"/>
      <c r="CH42" s="1444"/>
      <c r="CI42" s="1444"/>
      <c r="CJ42" s="1444" t="s">
        <v>1006</v>
      </c>
      <c r="CK42" s="1444"/>
      <c r="CL42" s="1444"/>
      <c r="CM42" s="1444"/>
      <c r="CN42" s="1444"/>
      <c r="CO42" s="1444"/>
      <c r="CP42" s="1444"/>
      <c r="CQ42" s="1444"/>
      <c r="CR42" s="1444"/>
      <c r="CS42" s="1444"/>
      <c r="CT42" s="1444"/>
      <c r="CU42" s="1444"/>
      <c r="CV42" s="1444"/>
      <c r="CW42" s="1444"/>
      <c r="CX42" s="1444"/>
      <c r="CY42" s="1444"/>
      <c r="CZ42" s="1444"/>
      <c r="DA42" s="1444"/>
    </row>
    <row r="43" spans="1:105" s="609" customFormat="1" ht="12.75">
      <c r="A43" s="1448">
        <v>1</v>
      </c>
      <c r="B43" s="1448"/>
      <c r="C43" s="1448"/>
      <c r="D43" s="1448"/>
      <c r="E43" s="1448"/>
      <c r="F43" s="1448"/>
      <c r="G43" s="1449">
        <v>2</v>
      </c>
      <c r="H43" s="1450"/>
      <c r="I43" s="1450"/>
      <c r="J43" s="1450"/>
      <c r="K43" s="1450"/>
      <c r="L43" s="1450"/>
      <c r="M43" s="1450"/>
      <c r="N43" s="1450"/>
      <c r="O43" s="1450"/>
      <c r="P43" s="1450"/>
      <c r="Q43" s="1450"/>
      <c r="R43" s="1450"/>
      <c r="S43" s="1450"/>
      <c r="T43" s="1450"/>
      <c r="U43" s="1450"/>
      <c r="V43" s="1450"/>
      <c r="W43" s="1450"/>
      <c r="X43" s="1450"/>
      <c r="Y43" s="1450"/>
      <c r="Z43" s="1450"/>
      <c r="AA43" s="1450"/>
      <c r="AB43" s="1450"/>
      <c r="AC43" s="1450"/>
      <c r="AD43" s="1450"/>
      <c r="AE43" s="1450"/>
      <c r="AF43" s="1450"/>
      <c r="AG43" s="1450"/>
      <c r="AH43" s="1450"/>
      <c r="AI43" s="1450"/>
      <c r="AJ43" s="1450"/>
      <c r="AK43" s="1450"/>
      <c r="AL43" s="1450"/>
      <c r="AM43" s="1450"/>
      <c r="AN43" s="1450"/>
      <c r="AO43" s="1450"/>
      <c r="AP43" s="1450"/>
      <c r="AQ43" s="1450"/>
      <c r="AR43" s="1450"/>
      <c r="AS43" s="1450"/>
      <c r="AT43" s="1450"/>
      <c r="AU43" s="1450"/>
      <c r="AV43" s="1450"/>
      <c r="AW43" s="1450"/>
      <c r="AX43" s="1450"/>
      <c r="AY43" s="1450"/>
      <c r="AZ43" s="1450"/>
      <c r="BA43" s="1451"/>
      <c r="BB43" s="1449">
        <v>3</v>
      </c>
      <c r="BC43" s="1450"/>
      <c r="BD43" s="1450"/>
      <c r="BE43" s="1450"/>
      <c r="BF43" s="1450"/>
      <c r="BG43" s="1450"/>
      <c r="BH43" s="1450"/>
      <c r="BI43" s="1450"/>
      <c r="BJ43" s="1450"/>
      <c r="BK43" s="1450"/>
      <c r="BL43" s="1450"/>
      <c r="BM43" s="1450"/>
      <c r="BN43" s="1450"/>
      <c r="BO43" s="1450"/>
      <c r="BP43" s="1450"/>
      <c r="BQ43" s="1451"/>
      <c r="BR43" s="1448">
        <v>4</v>
      </c>
      <c r="BS43" s="1448"/>
      <c r="BT43" s="1448"/>
      <c r="BU43" s="1448"/>
      <c r="BV43" s="1448"/>
      <c r="BW43" s="1448"/>
      <c r="BX43" s="1448"/>
      <c r="BY43" s="1448"/>
      <c r="BZ43" s="1448"/>
      <c r="CA43" s="1448"/>
      <c r="CB43" s="1448"/>
      <c r="CC43" s="1448"/>
      <c r="CD43" s="1448"/>
      <c r="CE43" s="1448"/>
      <c r="CF43" s="1448"/>
      <c r="CG43" s="1448"/>
      <c r="CH43" s="1448"/>
      <c r="CI43" s="1448"/>
      <c r="CJ43" s="1448">
        <v>5</v>
      </c>
      <c r="CK43" s="1448"/>
      <c r="CL43" s="1448"/>
      <c r="CM43" s="1448"/>
      <c r="CN43" s="1448"/>
      <c r="CO43" s="1448"/>
      <c r="CP43" s="1448"/>
      <c r="CQ43" s="1448"/>
      <c r="CR43" s="1448"/>
      <c r="CS43" s="1448"/>
      <c r="CT43" s="1448"/>
      <c r="CU43" s="1448"/>
      <c r="CV43" s="1448"/>
      <c r="CW43" s="1448"/>
      <c r="CX43" s="1448"/>
      <c r="CY43" s="1448"/>
      <c r="CZ43" s="1448"/>
      <c r="DA43" s="1448"/>
    </row>
    <row r="44" spans="1:105" s="610" customFormat="1" ht="15" customHeight="1">
      <c r="A44" s="1452"/>
      <c r="B44" s="1452"/>
      <c r="C44" s="1452"/>
      <c r="D44" s="1452"/>
      <c r="E44" s="1452"/>
      <c r="F44" s="1452"/>
      <c r="G44" s="1459"/>
      <c r="H44" s="1460"/>
      <c r="I44" s="1460"/>
      <c r="J44" s="1460"/>
      <c r="K44" s="1460"/>
      <c r="L44" s="1460"/>
      <c r="M44" s="1460"/>
      <c r="N44" s="1460"/>
      <c r="O44" s="1460"/>
      <c r="P44" s="1460"/>
      <c r="Q44" s="1460"/>
      <c r="R44" s="1460"/>
      <c r="S44" s="1460"/>
      <c r="T44" s="1460"/>
      <c r="U44" s="1460"/>
      <c r="V44" s="1460"/>
      <c r="W44" s="1460"/>
      <c r="X44" s="1460"/>
      <c r="Y44" s="1460"/>
      <c r="Z44" s="1460"/>
      <c r="AA44" s="1460"/>
      <c r="AB44" s="1460"/>
      <c r="AC44" s="1460"/>
      <c r="AD44" s="1460"/>
      <c r="AE44" s="1460"/>
      <c r="AF44" s="1460"/>
      <c r="AG44" s="1460"/>
      <c r="AH44" s="1460"/>
      <c r="AI44" s="1460"/>
      <c r="AJ44" s="1460"/>
      <c r="AK44" s="1460"/>
      <c r="AL44" s="1460"/>
      <c r="AM44" s="1460"/>
      <c r="AN44" s="1460"/>
      <c r="AO44" s="1460"/>
      <c r="AP44" s="1460"/>
      <c r="AQ44" s="1460"/>
      <c r="AR44" s="1460"/>
      <c r="AS44" s="1460"/>
      <c r="AT44" s="1460"/>
      <c r="AU44" s="1460"/>
      <c r="AV44" s="1460"/>
      <c r="AW44" s="1460"/>
      <c r="AX44" s="1460"/>
      <c r="AY44" s="1460"/>
      <c r="AZ44" s="1460"/>
      <c r="BA44" s="1461"/>
      <c r="BB44" s="1449"/>
      <c r="BC44" s="1450"/>
      <c r="BD44" s="1450"/>
      <c r="BE44" s="1450"/>
      <c r="BF44" s="1450"/>
      <c r="BG44" s="1450"/>
      <c r="BH44" s="1450"/>
      <c r="BI44" s="1450"/>
      <c r="BJ44" s="1450"/>
      <c r="BK44" s="1450"/>
      <c r="BL44" s="1450"/>
      <c r="BM44" s="1450"/>
      <c r="BN44" s="1450"/>
      <c r="BO44" s="1450"/>
      <c r="BP44" s="1450"/>
      <c r="BQ44" s="1451"/>
      <c r="BR44" s="1448"/>
      <c r="BS44" s="1448"/>
      <c r="BT44" s="1448"/>
      <c r="BU44" s="1448"/>
      <c r="BV44" s="1448"/>
      <c r="BW44" s="1448"/>
      <c r="BX44" s="1448"/>
      <c r="BY44" s="1448"/>
      <c r="BZ44" s="1448"/>
      <c r="CA44" s="1448"/>
      <c r="CB44" s="1448"/>
      <c r="CC44" s="1448"/>
      <c r="CD44" s="1448"/>
      <c r="CE44" s="1448"/>
      <c r="CF44" s="1448"/>
      <c r="CG44" s="1448"/>
      <c r="CH44" s="1448"/>
      <c r="CI44" s="1448"/>
      <c r="CJ44" s="1448"/>
      <c r="CK44" s="1448"/>
      <c r="CL44" s="1448"/>
      <c r="CM44" s="1448"/>
      <c r="CN44" s="1448"/>
      <c r="CO44" s="1448"/>
      <c r="CP44" s="1448"/>
      <c r="CQ44" s="1448"/>
      <c r="CR44" s="1448"/>
      <c r="CS44" s="1448"/>
      <c r="CT44" s="1448"/>
      <c r="CU44" s="1448"/>
      <c r="CV44" s="1448"/>
      <c r="CW44" s="1448"/>
      <c r="CX44" s="1448"/>
      <c r="CY44" s="1448"/>
      <c r="CZ44" s="1448"/>
      <c r="DA44" s="1448"/>
    </row>
    <row r="45" spans="1:105" s="610" customFormat="1" ht="15" customHeight="1">
      <c r="A45" s="1452"/>
      <c r="B45" s="1452"/>
      <c r="C45" s="1452"/>
      <c r="D45" s="1452"/>
      <c r="E45" s="1452"/>
      <c r="F45" s="1452"/>
      <c r="G45" s="1459"/>
      <c r="H45" s="1460"/>
      <c r="I45" s="1460"/>
      <c r="J45" s="1460"/>
      <c r="K45" s="1460"/>
      <c r="L45" s="1460"/>
      <c r="M45" s="1460"/>
      <c r="N45" s="1460"/>
      <c r="O45" s="1460"/>
      <c r="P45" s="1460"/>
      <c r="Q45" s="1460"/>
      <c r="R45" s="1460"/>
      <c r="S45" s="1460"/>
      <c r="T45" s="1460"/>
      <c r="U45" s="1460"/>
      <c r="V45" s="1460"/>
      <c r="W45" s="1460"/>
      <c r="X45" s="1460"/>
      <c r="Y45" s="1460"/>
      <c r="Z45" s="1460"/>
      <c r="AA45" s="1460"/>
      <c r="AB45" s="1460"/>
      <c r="AC45" s="1460"/>
      <c r="AD45" s="1460"/>
      <c r="AE45" s="1460"/>
      <c r="AF45" s="1460"/>
      <c r="AG45" s="1460"/>
      <c r="AH45" s="1460"/>
      <c r="AI45" s="1460"/>
      <c r="AJ45" s="1460"/>
      <c r="AK45" s="1460"/>
      <c r="AL45" s="1460"/>
      <c r="AM45" s="1460"/>
      <c r="AN45" s="1460"/>
      <c r="AO45" s="1460"/>
      <c r="AP45" s="1460"/>
      <c r="AQ45" s="1460"/>
      <c r="AR45" s="1460"/>
      <c r="AS45" s="1460"/>
      <c r="AT45" s="1460"/>
      <c r="AU45" s="1460"/>
      <c r="AV45" s="1460"/>
      <c r="AW45" s="1460"/>
      <c r="AX45" s="1460"/>
      <c r="AY45" s="1460"/>
      <c r="AZ45" s="1460"/>
      <c r="BA45" s="1461"/>
      <c r="BB45" s="1449"/>
      <c r="BC45" s="1450"/>
      <c r="BD45" s="1450"/>
      <c r="BE45" s="1450"/>
      <c r="BF45" s="1450"/>
      <c r="BG45" s="1450"/>
      <c r="BH45" s="1450"/>
      <c r="BI45" s="1450"/>
      <c r="BJ45" s="1450"/>
      <c r="BK45" s="1450"/>
      <c r="BL45" s="1450"/>
      <c r="BM45" s="1450"/>
      <c r="BN45" s="1450"/>
      <c r="BO45" s="1450"/>
      <c r="BP45" s="1450"/>
      <c r="BQ45" s="1451"/>
      <c r="BR45" s="1448"/>
      <c r="BS45" s="1448"/>
      <c r="BT45" s="1448"/>
      <c r="BU45" s="1448"/>
      <c r="BV45" s="1448"/>
      <c r="BW45" s="1448"/>
      <c r="BX45" s="1448"/>
      <c r="BY45" s="1448"/>
      <c r="BZ45" s="1448"/>
      <c r="CA45" s="1448"/>
      <c r="CB45" s="1448"/>
      <c r="CC45" s="1448"/>
      <c r="CD45" s="1448"/>
      <c r="CE45" s="1448"/>
      <c r="CF45" s="1448"/>
      <c r="CG45" s="1448"/>
      <c r="CH45" s="1448"/>
      <c r="CI45" s="1448"/>
      <c r="CJ45" s="1448"/>
      <c r="CK45" s="1448"/>
      <c r="CL45" s="1448"/>
      <c r="CM45" s="1448"/>
      <c r="CN45" s="1448"/>
      <c r="CO45" s="1448"/>
      <c r="CP45" s="1448"/>
      <c r="CQ45" s="1448"/>
      <c r="CR45" s="1448"/>
      <c r="CS45" s="1448"/>
      <c r="CT45" s="1448"/>
      <c r="CU45" s="1448"/>
      <c r="CV45" s="1448"/>
      <c r="CW45" s="1448"/>
      <c r="CX45" s="1448"/>
      <c r="CY45" s="1448"/>
      <c r="CZ45" s="1448"/>
      <c r="DA45" s="1448"/>
    </row>
    <row r="46" spans="1:105" s="610" customFormat="1" ht="15" customHeight="1">
      <c r="A46" s="1452"/>
      <c r="B46" s="1452"/>
      <c r="C46" s="1452"/>
      <c r="D46" s="1452"/>
      <c r="E46" s="1452"/>
      <c r="F46" s="1452"/>
      <c r="G46" s="1457" t="s">
        <v>239</v>
      </c>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c r="AD46" s="1458"/>
      <c r="AE46" s="1458"/>
      <c r="AF46" s="1458"/>
      <c r="AG46" s="1458"/>
      <c r="AH46" s="1458"/>
      <c r="AI46" s="1458"/>
      <c r="AJ46" s="1458"/>
      <c r="AK46" s="1458"/>
      <c r="AL46" s="1458"/>
      <c r="AM46" s="1458"/>
      <c r="AN46" s="1458"/>
      <c r="AO46" s="1458"/>
      <c r="AP46" s="1458"/>
      <c r="AQ46" s="1458"/>
      <c r="AR46" s="1458"/>
      <c r="AS46" s="1458"/>
      <c r="AT46" s="1458"/>
      <c r="AU46" s="1458"/>
      <c r="AV46" s="1458"/>
      <c r="AW46" s="1458"/>
      <c r="AX46" s="1458"/>
      <c r="AY46" s="1458"/>
      <c r="AZ46" s="1458"/>
      <c r="BA46" s="612"/>
      <c r="BB46" s="1449" t="s">
        <v>746</v>
      </c>
      <c r="BC46" s="1450"/>
      <c r="BD46" s="1450"/>
      <c r="BE46" s="1450"/>
      <c r="BF46" s="1450"/>
      <c r="BG46" s="1450"/>
      <c r="BH46" s="1450"/>
      <c r="BI46" s="1450"/>
      <c r="BJ46" s="1450"/>
      <c r="BK46" s="1450"/>
      <c r="BL46" s="1450"/>
      <c r="BM46" s="1450"/>
      <c r="BN46" s="1450"/>
      <c r="BO46" s="1450"/>
      <c r="BP46" s="1450"/>
      <c r="BQ46" s="1451"/>
      <c r="BR46" s="1448" t="s">
        <v>746</v>
      </c>
      <c r="BS46" s="1448"/>
      <c r="BT46" s="1448"/>
      <c r="BU46" s="1448"/>
      <c r="BV46" s="1448"/>
      <c r="BW46" s="1448"/>
      <c r="BX46" s="1448"/>
      <c r="BY46" s="1448"/>
      <c r="BZ46" s="1448"/>
      <c r="CA46" s="1448"/>
      <c r="CB46" s="1448"/>
      <c r="CC46" s="1448"/>
      <c r="CD46" s="1448"/>
      <c r="CE46" s="1448"/>
      <c r="CF46" s="1448"/>
      <c r="CG46" s="1448"/>
      <c r="CH46" s="1448"/>
      <c r="CI46" s="1448"/>
      <c r="CJ46" s="1456"/>
      <c r="CK46" s="1456"/>
      <c r="CL46" s="1456"/>
      <c r="CM46" s="1456"/>
      <c r="CN46" s="1456"/>
      <c r="CO46" s="1456"/>
      <c r="CP46" s="1456"/>
      <c r="CQ46" s="1456"/>
      <c r="CR46" s="1456"/>
      <c r="CS46" s="1456"/>
      <c r="CT46" s="1456"/>
      <c r="CU46" s="1456"/>
      <c r="CV46" s="1456"/>
      <c r="CW46" s="1456"/>
      <c r="CX46" s="1456"/>
      <c r="CY46" s="1456"/>
      <c r="CZ46" s="1456"/>
      <c r="DA46" s="1456"/>
    </row>
    <row r="48" spans="1:105" s="608" customFormat="1" ht="12.75">
      <c r="A48" s="1443" t="s">
        <v>1007</v>
      </c>
      <c r="B48" s="1443"/>
      <c r="C48" s="1443"/>
      <c r="D48" s="1443"/>
      <c r="E48" s="1443"/>
      <c r="F48" s="1443"/>
      <c r="G48" s="1443"/>
      <c r="H48" s="1443"/>
      <c r="I48" s="1443"/>
      <c r="J48" s="1443"/>
      <c r="K48" s="1443"/>
      <c r="L48" s="1443"/>
      <c r="M48" s="1443"/>
      <c r="N48" s="1443"/>
      <c r="O48" s="1443"/>
      <c r="P48" s="1443"/>
      <c r="Q48" s="1443"/>
      <c r="R48" s="1443"/>
      <c r="S48" s="1443"/>
      <c r="T48" s="1443"/>
      <c r="U48" s="1443"/>
      <c r="V48" s="1443"/>
      <c r="W48" s="1443"/>
      <c r="X48" s="1443"/>
      <c r="Y48" s="1443"/>
      <c r="Z48" s="1443"/>
      <c r="AA48" s="1443"/>
      <c r="AB48" s="1443"/>
      <c r="AC48" s="1443"/>
      <c r="AD48" s="1443"/>
      <c r="AE48" s="1443"/>
      <c r="AF48" s="1443"/>
      <c r="AG48" s="1443"/>
      <c r="AH48" s="1443"/>
      <c r="AI48" s="1443"/>
      <c r="AJ48" s="1443"/>
      <c r="AK48" s="1443"/>
      <c r="AL48" s="1443"/>
      <c r="AM48" s="1443"/>
      <c r="AN48" s="1443"/>
      <c r="AO48" s="1443"/>
      <c r="AP48" s="1443"/>
      <c r="AQ48" s="1443"/>
      <c r="AR48" s="1443"/>
      <c r="AS48" s="1443"/>
      <c r="AT48" s="1443"/>
      <c r="AU48" s="1443"/>
      <c r="AV48" s="1443"/>
      <c r="AW48" s="1443"/>
      <c r="AX48" s="1443"/>
      <c r="AY48" s="1443"/>
      <c r="AZ48" s="1443"/>
      <c r="BA48" s="1443"/>
      <c r="BB48" s="1443"/>
      <c r="BC48" s="1443"/>
      <c r="BD48" s="1443"/>
      <c r="BE48" s="1443"/>
      <c r="BF48" s="1443"/>
      <c r="BG48" s="1443"/>
      <c r="BH48" s="1443"/>
      <c r="BI48" s="1443"/>
      <c r="BJ48" s="1443"/>
      <c r="BK48" s="1443"/>
      <c r="BL48" s="1443"/>
      <c r="BM48" s="1443"/>
      <c r="BN48" s="1443"/>
      <c r="BO48" s="1443"/>
      <c r="BP48" s="1443"/>
      <c r="BQ48" s="1443"/>
      <c r="BR48" s="1443"/>
      <c r="BS48" s="1443"/>
      <c r="BT48" s="1443"/>
      <c r="BU48" s="1443"/>
      <c r="BV48" s="1443"/>
      <c r="BW48" s="1443"/>
      <c r="BX48" s="1443"/>
      <c r="BY48" s="1443"/>
      <c r="BZ48" s="1443"/>
      <c r="CA48" s="1443"/>
      <c r="CB48" s="1443"/>
      <c r="CC48" s="1443"/>
      <c r="CD48" s="1443"/>
      <c r="CE48" s="1443"/>
      <c r="CF48" s="1443"/>
      <c r="CG48" s="1443"/>
      <c r="CH48" s="1443"/>
      <c r="CI48" s="1443"/>
      <c r="CJ48" s="1443"/>
      <c r="CK48" s="1443"/>
      <c r="CL48" s="1443"/>
      <c r="CM48" s="1443"/>
      <c r="CN48" s="1443"/>
      <c r="CO48" s="1443"/>
      <c r="CP48" s="1443"/>
      <c r="CQ48" s="1443"/>
      <c r="CR48" s="1443"/>
      <c r="CS48" s="1443"/>
      <c r="CT48" s="1443"/>
      <c r="CU48" s="1443"/>
      <c r="CV48" s="1443"/>
      <c r="CW48" s="1443"/>
      <c r="CX48" s="1443"/>
      <c r="CY48" s="1443"/>
      <c r="CZ48" s="1443"/>
      <c r="DA48" s="1443"/>
    </row>
    <row r="50" spans="1:105" s="604" customFormat="1" ht="30" customHeight="1">
      <c r="A50" s="1444" t="s">
        <v>898</v>
      </c>
      <c r="B50" s="1444"/>
      <c r="C50" s="1444"/>
      <c r="D50" s="1444"/>
      <c r="E50" s="1444"/>
      <c r="F50" s="1444"/>
      <c r="G50" s="1444" t="s">
        <v>20</v>
      </c>
      <c r="H50" s="1444"/>
      <c r="I50" s="1444"/>
      <c r="J50" s="1444"/>
      <c r="K50" s="1444"/>
      <c r="L50" s="1444"/>
      <c r="M50" s="1444"/>
      <c r="N50" s="1444"/>
      <c r="O50" s="1444"/>
      <c r="P50" s="1444"/>
      <c r="Q50" s="1444"/>
      <c r="R50" s="1444"/>
      <c r="S50" s="1444"/>
      <c r="T50" s="1444"/>
      <c r="U50" s="1444"/>
      <c r="V50" s="1444"/>
      <c r="W50" s="1444"/>
      <c r="X50" s="1444"/>
      <c r="Y50" s="1444"/>
      <c r="Z50" s="1444"/>
      <c r="AA50" s="1444"/>
      <c r="AB50" s="1444"/>
      <c r="AC50" s="1444"/>
      <c r="AD50" s="1444"/>
      <c r="AE50" s="1444"/>
      <c r="AF50" s="1444"/>
      <c r="AG50" s="1444"/>
      <c r="AH50" s="1444"/>
      <c r="AI50" s="1444"/>
      <c r="AJ50" s="1444"/>
      <c r="AK50" s="1444"/>
      <c r="AL50" s="1444"/>
      <c r="AM50" s="1444"/>
      <c r="AN50" s="1444"/>
      <c r="AO50" s="1444"/>
      <c r="AP50" s="1444"/>
      <c r="AQ50" s="1444"/>
      <c r="AR50" s="1444"/>
      <c r="AS50" s="1444"/>
      <c r="AT50" s="1444"/>
      <c r="AU50" s="1444"/>
      <c r="AV50" s="1444"/>
      <c r="AW50" s="1444"/>
      <c r="AX50" s="1444"/>
      <c r="AY50" s="1444"/>
      <c r="AZ50" s="1444"/>
      <c r="BA50" s="1444"/>
      <c r="BB50" s="1444"/>
      <c r="BC50" s="1444"/>
      <c r="BD50" s="1444"/>
      <c r="BE50" s="1444"/>
      <c r="BF50" s="1444"/>
      <c r="BG50" s="1444"/>
      <c r="BH50" s="1444"/>
      <c r="BI50" s="1444"/>
      <c r="BJ50" s="1444"/>
      <c r="BK50" s="1444"/>
      <c r="BL50" s="1444"/>
      <c r="BM50" s="1444"/>
      <c r="BN50" s="1444"/>
      <c r="BO50" s="1444"/>
      <c r="BP50" s="1444"/>
      <c r="BQ50" s="1444"/>
      <c r="BR50" s="1444" t="s">
        <v>1008</v>
      </c>
      <c r="BS50" s="1444"/>
      <c r="BT50" s="1444"/>
      <c r="BU50" s="1444"/>
      <c r="BV50" s="1444"/>
      <c r="BW50" s="1444"/>
      <c r="BX50" s="1444"/>
      <c r="BY50" s="1444"/>
      <c r="BZ50" s="1444"/>
      <c r="CA50" s="1444"/>
      <c r="CB50" s="1444"/>
      <c r="CC50" s="1444"/>
      <c r="CD50" s="1444"/>
      <c r="CE50" s="1444"/>
      <c r="CF50" s="1444"/>
      <c r="CG50" s="1444"/>
      <c r="CH50" s="1444"/>
      <c r="CI50" s="1444"/>
      <c r="CJ50" s="1444" t="s">
        <v>1009</v>
      </c>
      <c r="CK50" s="1444"/>
      <c r="CL50" s="1444"/>
      <c r="CM50" s="1444"/>
      <c r="CN50" s="1444"/>
      <c r="CO50" s="1444"/>
      <c r="CP50" s="1444"/>
      <c r="CQ50" s="1444"/>
      <c r="CR50" s="1444"/>
      <c r="CS50" s="1444"/>
      <c r="CT50" s="1444"/>
      <c r="CU50" s="1444"/>
      <c r="CV50" s="1444"/>
      <c r="CW50" s="1444"/>
      <c r="CX50" s="1444"/>
      <c r="CY50" s="1444"/>
      <c r="CZ50" s="1444"/>
      <c r="DA50" s="1444"/>
    </row>
    <row r="51" spans="1:105" s="609" customFormat="1" ht="12.75">
      <c r="A51" s="1448">
        <v>1</v>
      </c>
      <c r="B51" s="1448"/>
      <c r="C51" s="1448"/>
      <c r="D51" s="1448"/>
      <c r="E51" s="1448"/>
      <c r="F51" s="1448"/>
      <c r="G51" s="1448">
        <v>2</v>
      </c>
      <c r="H51" s="1448"/>
      <c r="I51" s="1448"/>
      <c r="J51" s="1448"/>
      <c r="K51" s="1448"/>
      <c r="L51" s="1448"/>
      <c r="M51" s="1448"/>
      <c r="N51" s="1448"/>
      <c r="O51" s="1448"/>
      <c r="P51" s="1448"/>
      <c r="Q51" s="1448"/>
      <c r="R51" s="1448"/>
      <c r="S51" s="1448"/>
      <c r="T51" s="1448"/>
      <c r="U51" s="1448"/>
      <c r="V51" s="1448"/>
      <c r="W51" s="1448"/>
      <c r="X51" s="1448"/>
      <c r="Y51" s="1448"/>
      <c r="Z51" s="1448"/>
      <c r="AA51" s="1448"/>
      <c r="AB51" s="1448"/>
      <c r="AC51" s="1448"/>
      <c r="AD51" s="1448"/>
      <c r="AE51" s="1448"/>
      <c r="AF51" s="1448"/>
      <c r="AG51" s="1448"/>
      <c r="AH51" s="1448"/>
      <c r="AI51" s="1448"/>
      <c r="AJ51" s="1448"/>
      <c r="AK51" s="1448"/>
      <c r="AL51" s="1448"/>
      <c r="AM51" s="1448"/>
      <c r="AN51" s="1448"/>
      <c r="AO51" s="1448"/>
      <c r="AP51" s="1448"/>
      <c r="AQ51" s="1448"/>
      <c r="AR51" s="1448"/>
      <c r="AS51" s="1448"/>
      <c r="AT51" s="1448"/>
      <c r="AU51" s="1448"/>
      <c r="AV51" s="1448"/>
      <c r="AW51" s="1448"/>
      <c r="AX51" s="1448"/>
      <c r="AY51" s="1448"/>
      <c r="AZ51" s="1448"/>
      <c r="BA51" s="1448"/>
      <c r="BB51" s="1448"/>
      <c r="BC51" s="1448"/>
      <c r="BD51" s="1448"/>
      <c r="BE51" s="1448"/>
      <c r="BF51" s="1448"/>
      <c r="BG51" s="1448"/>
      <c r="BH51" s="1448"/>
      <c r="BI51" s="1448"/>
      <c r="BJ51" s="1448"/>
      <c r="BK51" s="1448"/>
      <c r="BL51" s="1448"/>
      <c r="BM51" s="1448"/>
      <c r="BN51" s="1448"/>
      <c r="BO51" s="1448"/>
      <c r="BP51" s="1448"/>
      <c r="BQ51" s="1448"/>
      <c r="BR51" s="1448">
        <v>3</v>
      </c>
      <c r="BS51" s="1448"/>
      <c r="BT51" s="1448"/>
      <c r="BU51" s="1448"/>
      <c r="BV51" s="1448"/>
      <c r="BW51" s="1448"/>
      <c r="BX51" s="1448"/>
      <c r="BY51" s="1448"/>
      <c r="BZ51" s="1448"/>
      <c r="CA51" s="1448"/>
      <c r="CB51" s="1448"/>
      <c r="CC51" s="1448"/>
      <c r="CD51" s="1448"/>
      <c r="CE51" s="1448"/>
      <c r="CF51" s="1448"/>
      <c r="CG51" s="1448"/>
      <c r="CH51" s="1448"/>
      <c r="CI51" s="1448"/>
      <c r="CJ51" s="1448">
        <v>4</v>
      </c>
      <c r="CK51" s="1448"/>
      <c r="CL51" s="1448"/>
      <c r="CM51" s="1448"/>
      <c r="CN51" s="1448"/>
      <c r="CO51" s="1448"/>
      <c r="CP51" s="1448"/>
      <c r="CQ51" s="1448"/>
      <c r="CR51" s="1448"/>
      <c r="CS51" s="1448"/>
      <c r="CT51" s="1448"/>
      <c r="CU51" s="1448"/>
      <c r="CV51" s="1448"/>
      <c r="CW51" s="1448"/>
      <c r="CX51" s="1448"/>
      <c r="CY51" s="1448"/>
      <c r="CZ51" s="1448"/>
      <c r="DA51" s="1448"/>
    </row>
    <row r="52" spans="1:105" s="610" customFormat="1" ht="15" customHeight="1">
      <c r="A52" s="1452"/>
      <c r="B52" s="1452"/>
      <c r="C52" s="1452"/>
      <c r="D52" s="1452"/>
      <c r="E52" s="1452"/>
      <c r="F52" s="1452"/>
      <c r="G52" s="1453"/>
      <c r="H52" s="1453"/>
      <c r="I52" s="1453"/>
      <c r="J52" s="1453"/>
      <c r="K52" s="1453"/>
      <c r="L52" s="1453"/>
      <c r="M52" s="1453"/>
      <c r="N52" s="1453"/>
      <c r="O52" s="1453"/>
      <c r="P52" s="1453"/>
      <c r="Q52" s="1453"/>
      <c r="R52" s="1453"/>
      <c r="S52" s="1453"/>
      <c r="T52" s="1453"/>
      <c r="U52" s="1453"/>
      <c r="V52" s="1453"/>
      <c r="W52" s="1453"/>
      <c r="X52" s="1453"/>
      <c r="Y52" s="1453"/>
      <c r="Z52" s="1453"/>
      <c r="AA52" s="1453"/>
      <c r="AB52" s="1453"/>
      <c r="AC52" s="1453"/>
      <c r="AD52" s="1453"/>
      <c r="AE52" s="1453"/>
      <c r="AF52" s="1453"/>
      <c r="AG52" s="1453"/>
      <c r="AH52" s="1453"/>
      <c r="AI52" s="1453"/>
      <c r="AJ52" s="1453"/>
      <c r="AK52" s="1453"/>
      <c r="AL52" s="1453"/>
      <c r="AM52" s="1453"/>
      <c r="AN52" s="1453"/>
      <c r="AO52" s="1453"/>
      <c r="AP52" s="1453"/>
      <c r="AQ52" s="1453"/>
      <c r="AR52" s="1453"/>
      <c r="AS52" s="1453"/>
      <c r="AT52" s="1453"/>
      <c r="AU52" s="1453"/>
      <c r="AV52" s="1453"/>
      <c r="AW52" s="1453"/>
      <c r="AX52" s="1453"/>
      <c r="AY52" s="1453"/>
      <c r="AZ52" s="1453"/>
      <c r="BA52" s="1453"/>
      <c r="BB52" s="1453"/>
      <c r="BC52" s="1453"/>
      <c r="BD52" s="1453"/>
      <c r="BE52" s="1453"/>
      <c r="BF52" s="1453"/>
      <c r="BG52" s="1453"/>
      <c r="BH52" s="1453"/>
      <c r="BI52" s="1453"/>
      <c r="BJ52" s="1453"/>
      <c r="BK52" s="1453"/>
      <c r="BL52" s="1453"/>
      <c r="BM52" s="1453"/>
      <c r="BN52" s="1453"/>
      <c r="BO52" s="1453"/>
      <c r="BP52" s="1453"/>
      <c r="BQ52" s="1453"/>
      <c r="BR52" s="1448"/>
      <c r="BS52" s="1448"/>
      <c r="BT52" s="1448"/>
      <c r="BU52" s="1448"/>
      <c r="BV52" s="1448"/>
      <c r="BW52" s="1448"/>
      <c r="BX52" s="1448"/>
      <c r="BY52" s="1448"/>
      <c r="BZ52" s="1448"/>
      <c r="CA52" s="1448"/>
      <c r="CB52" s="1448"/>
      <c r="CC52" s="1448"/>
      <c r="CD52" s="1448"/>
      <c r="CE52" s="1448"/>
      <c r="CF52" s="1448"/>
      <c r="CG52" s="1448"/>
      <c r="CH52" s="1448"/>
      <c r="CI52" s="1448"/>
      <c r="CJ52" s="1448"/>
      <c r="CK52" s="1448"/>
      <c r="CL52" s="1448"/>
      <c r="CM52" s="1448"/>
      <c r="CN52" s="1448"/>
      <c r="CO52" s="1448"/>
      <c r="CP52" s="1448"/>
      <c r="CQ52" s="1448"/>
      <c r="CR52" s="1448"/>
      <c r="CS52" s="1448"/>
      <c r="CT52" s="1448"/>
      <c r="CU52" s="1448"/>
      <c r="CV52" s="1448"/>
      <c r="CW52" s="1448"/>
      <c r="CX52" s="1448"/>
      <c r="CY52" s="1448"/>
      <c r="CZ52" s="1448"/>
      <c r="DA52" s="1448"/>
    </row>
    <row r="53" spans="1:105" s="610" customFormat="1" ht="15" customHeight="1">
      <c r="A53" s="1452"/>
      <c r="B53" s="1452"/>
      <c r="C53" s="1452"/>
      <c r="D53" s="1452"/>
      <c r="E53" s="1452"/>
      <c r="F53" s="1452"/>
      <c r="G53" s="1453"/>
      <c r="H53" s="1453"/>
      <c r="I53" s="1453"/>
      <c r="J53" s="1453"/>
      <c r="K53" s="1453"/>
      <c r="L53" s="1453"/>
      <c r="M53" s="1453"/>
      <c r="N53" s="1453"/>
      <c r="O53" s="1453"/>
      <c r="P53" s="1453"/>
      <c r="Q53" s="1453"/>
      <c r="R53" s="1453"/>
      <c r="S53" s="1453"/>
      <c r="T53" s="1453"/>
      <c r="U53" s="1453"/>
      <c r="V53" s="1453"/>
      <c r="W53" s="1453"/>
      <c r="X53" s="1453"/>
      <c r="Y53" s="1453"/>
      <c r="Z53" s="1453"/>
      <c r="AA53" s="1453"/>
      <c r="AB53" s="1453"/>
      <c r="AC53" s="1453"/>
      <c r="AD53" s="1453"/>
      <c r="AE53" s="1453"/>
      <c r="AF53" s="1453"/>
      <c r="AG53" s="1453"/>
      <c r="AH53" s="1453"/>
      <c r="AI53" s="1453"/>
      <c r="AJ53" s="1453"/>
      <c r="AK53" s="1453"/>
      <c r="AL53" s="1453"/>
      <c r="AM53" s="1453"/>
      <c r="AN53" s="1453"/>
      <c r="AO53" s="1453"/>
      <c r="AP53" s="1453"/>
      <c r="AQ53" s="1453"/>
      <c r="AR53" s="1453"/>
      <c r="AS53" s="1453"/>
      <c r="AT53" s="1453"/>
      <c r="AU53" s="1453"/>
      <c r="AV53" s="1453"/>
      <c r="AW53" s="1453"/>
      <c r="AX53" s="1453"/>
      <c r="AY53" s="1453"/>
      <c r="AZ53" s="1453"/>
      <c r="BA53" s="1453"/>
      <c r="BB53" s="1453"/>
      <c r="BC53" s="1453"/>
      <c r="BD53" s="1453"/>
      <c r="BE53" s="1453"/>
      <c r="BF53" s="1453"/>
      <c r="BG53" s="1453"/>
      <c r="BH53" s="1453"/>
      <c r="BI53" s="1453"/>
      <c r="BJ53" s="1453"/>
      <c r="BK53" s="1453"/>
      <c r="BL53" s="1453"/>
      <c r="BM53" s="1453"/>
      <c r="BN53" s="1453"/>
      <c r="BO53" s="1453"/>
      <c r="BP53" s="1453"/>
      <c r="BQ53" s="1453"/>
      <c r="BR53" s="1448"/>
      <c r="BS53" s="1448"/>
      <c r="BT53" s="1448"/>
      <c r="BU53" s="1448"/>
      <c r="BV53" s="1448"/>
      <c r="BW53" s="1448"/>
      <c r="BX53" s="1448"/>
      <c r="BY53" s="1448"/>
      <c r="BZ53" s="1448"/>
      <c r="CA53" s="1448"/>
      <c r="CB53" s="1448"/>
      <c r="CC53" s="1448"/>
      <c r="CD53" s="1448"/>
      <c r="CE53" s="1448"/>
      <c r="CF53" s="1448"/>
      <c r="CG53" s="1448"/>
      <c r="CH53" s="1448"/>
      <c r="CI53" s="1448"/>
      <c r="CJ53" s="1448"/>
      <c r="CK53" s="1448"/>
      <c r="CL53" s="1448"/>
      <c r="CM53" s="1448"/>
      <c r="CN53" s="1448"/>
      <c r="CO53" s="1448"/>
      <c r="CP53" s="1448"/>
      <c r="CQ53" s="1448"/>
      <c r="CR53" s="1448"/>
      <c r="CS53" s="1448"/>
      <c r="CT53" s="1448"/>
      <c r="CU53" s="1448"/>
      <c r="CV53" s="1448"/>
      <c r="CW53" s="1448"/>
      <c r="CX53" s="1448"/>
      <c r="CY53" s="1448"/>
      <c r="CZ53" s="1448"/>
      <c r="DA53" s="1448"/>
    </row>
    <row r="54" spans="1:105" s="610" customFormat="1" ht="15" customHeight="1">
      <c r="A54" s="1452"/>
      <c r="B54" s="1452"/>
      <c r="C54" s="1452"/>
      <c r="D54" s="1452"/>
      <c r="E54" s="1452"/>
      <c r="F54" s="1452"/>
      <c r="G54" s="1457" t="s">
        <v>239</v>
      </c>
      <c r="H54" s="1458"/>
      <c r="I54" s="1458"/>
      <c r="J54" s="1458"/>
      <c r="K54" s="1458"/>
      <c r="L54" s="1458"/>
      <c r="M54" s="1458"/>
      <c r="N54" s="1458"/>
      <c r="O54" s="1458"/>
      <c r="P54" s="1458"/>
      <c r="Q54" s="1458"/>
      <c r="R54" s="1458"/>
      <c r="S54" s="1458"/>
      <c r="T54" s="1458"/>
      <c r="U54" s="1458"/>
      <c r="V54" s="1458"/>
      <c r="W54" s="1458"/>
      <c r="X54" s="1458"/>
      <c r="Y54" s="1458"/>
      <c r="Z54" s="1458"/>
      <c r="AA54" s="1458"/>
      <c r="AB54" s="1458"/>
      <c r="AC54" s="1458"/>
      <c r="AD54" s="1458"/>
      <c r="AE54" s="1458"/>
      <c r="AF54" s="1458"/>
      <c r="AG54" s="1458"/>
      <c r="AH54" s="1458"/>
      <c r="AI54" s="1458"/>
      <c r="AJ54" s="1458"/>
      <c r="AK54" s="1458"/>
      <c r="AL54" s="1458"/>
      <c r="AM54" s="1458"/>
      <c r="AN54" s="1458"/>
      <c r="AO54" s="1458"/>
      <c r="AP54" s="1458"/>
      <c r="AQ54" s="1458"/>
      <c r="AR54" s="1458"/>
      <c r="AS54" s="1458"/>
      <c r="AT54" s="1458"/>
      <c r="AU54" s="1458"/>
      <c r="AV54" s="1458"/>
      <c r="AW54" s="1458"/>
      <c r="AX54" s="1458"/>
      <c r="AY54" s="1458"/>
      <c r="AZ54" s="1458"/>
      <c r="BA54" s="1458"/>
      <c r="BB54" s="1458"/>
      <c r="BC54" s="1458"/>
      <c r="BD54" s="1458"/>
      <c r="BE54" s="1458"/>
      <c r="BF54" s="1458"/>
      <c r="BG54" s="1458"/>
      <c r="BH54" s="1458"/>
      <c r="BI54" s="1458"/>
      <c r="BJ54" s="1458"/>
      <c r="BK54" s="1458"/>
      <c r="BL54" s="1458"/>
      <c r="BM54" s="1458"/>
      <c r="BN54" s="1458"/>
      <c r="BO54" s="1458"/>
      <c r="BP54" s="1458"/>
      <c r="BQ54" s="612"/>
      <c r="BR54" s="1448" t="s">
        <v>746</v>
      </c>
      <c r="BS54" s="1448"/>
      <c r="BT54" s="1448"/>
      <c r="BU54" s="1448"/>
      <c r="BV54" s="1448"/>
      <c r="BW54" s="1448"/>
      <c r="BX54" s="1448"/>
      <c r="BY54" s="1448"/>
      <c r="BZ54" s="1448"/>
      <c r="CA54" s="1448"/>
      <c r="CB54" s="1448"/>
      <c r="CC54" s="1448"/>
      <c r="CD54" s="1448"/>
      <c r="CE54" s="1448"/>
      <c r="CF54" s="1448"/>
      <c r="CG54" s="1448"/>
      <c r="CH54" s="1448"/>
      <c r="CI54" s="1448"/>
      <c r="CJ54" s="1456"/>
      <c r="CK54" s="1456"/>
      <c r="CL54" s="1456"/>
      <c r="CM54" s="1456"/>
      <c r="CN54" s="1456"/>
      <c r="CO54" s="1456"/>
      <c r="CP54" s="1456"/>
      <c r="CQ54" s="1456"/>
      <c r="CR54" s="1456"/>
      <c r="CS54" s="1456"/>
      <c r="CT54" s="1456"/>
      <c r="CU54" s="1456"/>
      <c r="CV54" s="1456"/>
      <c r="CW54" s="1456"/>
      <c r="CX54" s="1456"/>
      <c r="CY54" s="1456"/>
      <c r="CZ54" s="1456"/>
      <c r="DA54" s="1456"/>
    </row>
    <row r="56" spans="1:105" s="608" customFormat="1" ht="12.75">
      <c r="A56" s="1443" t="s">
        <v>1010</v>
      </c>
      <c r="B56" s="1443"/>
      <c r="C56" s="1443"/>
      <c r="D56" s="1443"/>
      <c r="E56" s="1443"/>
      <c r="F56" s="1443"/>
      <c r="G56" s="1443"/>
      <c r="H56" s="1443"/>
      <c r="I56" s="1443"/>
      <c r="J56" s="1443"/>
      <c r="K56" s="1443"/>
      <c r="L56" s="1443"/>
      <c r="M56" s="1443"/>
      <c r="N56" s="1443"/>
      <c r="O56" s="1443"/>
      <c r="P56" s="1443"/>
      <c r="Q56" s="1443"/>
      <c r="R56" s="1443"/>
      <c r="S56" s="1443"/>
      <c r="T56" s="1443"/>
      <c r="U56" s="1443"/>
      <c r="V56" s="1443"/>
      <c r="W56" s="1443"/>
      <c r="X56" s="1443"/>
      <c r="Y56" s="1443"/>
      <c r="Z56" s="1443"/>
      <c r="AA56" s="1443"/>
      <c r="AB56" s="1443"/>
      <c r="AC56" s="1443"/>
      <c r="AD56" s="1443"/>
      <c r="AE56" s="1443"/>
      <c r="AF56" s="1443"/>
      <c r="AG56" s="1443"/>
      <c r="AH56" s="1443"/>
      <c r="AI56" s="1443"/>
      <c r="AJ56" s="1443"/>
      <c r="AK56" s="1443"/>
      <c r="AL56" s="1443"/>
      <c r="AM56" s="1443"/>
      <c r="AN56" s="1443"/>
      <c r="AO56" s="1443"/>
      <c r="AP56" s="1443"/>
      <c r="AQ56" s="1443"/>
      <c r="AR56" s="1443"/>
      <c r="AS56" s="1443"/>
      <c r="AT56" s="1443"/>
      <c r="AU56" s="1443"/>
      <c r="AV56" s="1443"/>
      <c r="AW56" s="1443"/>
      <c r="AX56" s="1443"/>
      <c r="AY56" s="1443"/>
      <c r="AZ56" s="1443"/>
      <c r="BA56" s="1443"/>
      <c r="BB56" s="1443"/>
      <c r="BC56" s="1443"/>
      <c r="BD56" s="1443"/>
      <c r="BE56" s="1443"/>
      <c r="BF56" s="1443"/>
      <c r="BG56" s="1443"/>
      <c r="BH56" s="1443"/>
      <c r="BI56" s="1443"/>
      <c r="BJ56" s="1443"/>
      <c r="BK56" s="1443"/>
      <c r="BL56" s="1443"/>
      <c r="BM56" s="1443"/>
      <c r="BN56" s="1443"/>
      <c r="BO56" s="1443"/>
      <c r="BP56" s="1443"/>
      <c r="BQ56" s="1443"/>
      <c r="BR56" s="1443"/>
      <c r="BS56" s="1443"/>
      <c r="BT56" s="1443"/>
      <c r="BU56" s="1443"/>
      <c r="BV56" s="1443"/>
      <c r="BW56" s="1443"/>
      <c r="BX56" s="1443"/>
      <c r="BY56" s="1443"/>
      <c r="BZ56" s="1443"/>
      <c r="CA56" s="1443"/>
      <c r="CB56" s="1443"/>
      <c r="CC56" s="1443"/>
      <c r="CD56" s="1443"/>
      <c r="CE56" s="1443"/>
      <c r="CF56" s="1443"/>
      <c r="CG56" s="1443"/>
      <c r="CH56" s="1443"/>
      <c r="CI56" s="1443"/>
      <c r="CJ56" s="1443"/>
      <c r="CK56" s="1443"/>
      <c r="CL56" s="1443"/>
      <c r="CM56" s="1443"/>
      <c r="CN56" s="1443"/>
      <c r="CO56" s="1443"/>
      <c r="CP56" s="1443"/>
      <c r="CQ56" s="1443"/>
      <c r="CR56" s="1443"/>
      <c r="CS56" s="1443"/>
      <c r="CT56" s="1443"/>
      <c r="CU56" s="1443"/>
      <c r="CV56" s="1443"/>
      <c r="CW56" s="1443"/>
      <c r="CX56" s="1443"/>
      <c r="CY56" s="1443"/>
      <c r="CZ56" s="1443"/>
      <c r="DA56" s="1443"/>
    </row>
    <row r="58" spans="1:105" s="604" customFormat="1" ht="30" customHeight="1">
      <c r="A58" s="1444" t="s">
        <v>898</v>
      </c>
      <c r="B58" s="1444"/>
      <c r="C58" s="1444"/>
      <c r="D58" s="1444"/>
      <c r="E58" s="1444"/>
      <c r="F58" s="1444"/>
      <c r="G58" s="1444" t="s">
        <v>20</v>
      </c>
      <c r="H58" s="1444"/>
      <c r="I58" s="1444"/>
      <c r="J58" s="1444"/>
      <c r="K58" s="1444"/>
      <c r="L58" s="1444"/>
      <c r="M58" s="1444"/>
      <c r="N58" s="1444"/>
      <c r="O58" s="1444"/>
      <c r="P58" s="1444"/>
      <c r="Q58" s="1444"/>
      <c r="R58" s="1444"/>
      <c r="S58" s="1444"/>
      <c r="T58" s="1444"/>
      <c r="U58" s="1444"/>
      <c r="V58" s="1444"/>
      <c r="W58" s="1444"/>
      <c r="X58" s="1444"/>
      <c r="Y58" s="1444"/>
      <c r="Z58" s="1444"/>
      <c r="AA58" s="1444"/>
      <c r="AB58" s="1444"/>
      <c r="AC58" s="1444"/>
      <c r="AD58" s="1444"/>
      <c r="AE58" s="1444"/>
      <c r="AF58" s="1444"/>
      <c r="AG58" s="1444"/>
      <c r="AH58" s="1444"/>
      <c r="AI58" s="1444"/>
      <c r="AJ58" s="1444"/>
      <c r="AK58" s="1444"/>
      <c r="AL58" s="1444"/>
      <c r="AM58" s="1444"/>
      <c r="AN58" s="1444"/>
      <c r="AO58" s="1444"/>
      <c r="AP58" s="1444"/>
      <c r="AQ58" s="1444"/>
      <c r="AR58" s="1444"/>
      <c r="AS58" s="1444"/>
      <c r="AT58" s="1444"/>
      <c r="AU58" s="1444"/>
      <c r="AV58" s="1444"/>
      <c r="AW58" s="1444"/>
      <c r="AX58" s="1444"/>
      <c r="AY58" s="1444"/>
      <c r="AZ58" s="1444"/>
      <c r="BA58" s="1444"/>
      <c r="BB58" s="1445" t="s">
        <v>1000</v>
      </c>
      <c r="BC58" s="1446"/>
      <c r="BD58" s="1446"/>
      <c r="BE58" s="1446"/>
      <c r="BF58" s="1446"/>
      <c r="BG58" s="1446"/>
      <c r="BH58" s="1446"/>
      <c r="BI58" s="1446"/>
      <c r="BJ58" s="1446"/>
      <c r="BK58" s="1446"/>
      <c r="BL58" s="1446"/>
      <c r="BM58" s="1446"/>
      <c r="BN58" s="1446"/>
      <c r="BO58" s="1446"/>
      <c r="BP58" s="1446"/>
      <c r="BQ58" s="1447"/>
      <c r="BR58" s="1444" t="s">
        <v>1011</v>
      </c>
      <c r="BS58" s="1444"/>
      <c r="BT58" s="1444"/>
      <c r="BU58" s="1444"/>
      <c r="BV58" s="1444"/>
      <c r="BW58" s="1444"/>
      <c r="BX58" s="1444"/>
      <c r="BY58" s="1444"/>
      <c r="BZ58" s="1444"/>
      <c r="CA58" s="1444"/>
      <c r="CB58" s="1444"/>
      <c r="CC58" s="1444"/>
      <c r="CD58" s="1444"/>
      <c r="CE58" s="1444"/>
      <c r="CF58" s="1444"/>
      <c r="CG58" s="1444"/>
      <c r="CH58" s="1444"/>
      <c r="CI58" s="1444"/>
      <c r="CJ58" s="1444" t="s">
        <v>1012</v>
      </c>
      <c r="CK58" s="1444"/>
      <c r="CL58" s="1444"/>
      <c r="CM58" s="1444"/>
      <c r="CN58" s="1444"/>
      <c r="CO58" s="1444"/>
      <c r="CP58" s="1444"/>
      <c r="CQ58" s="1444"/>
      <c r="CR58" s="1444"/>
      <c r="CS58" s="1444"/>
      <c r="CT58" s="1444"/>
      <c r="CU58" s="1444"/>
      <c r="CV58" s="1444"/>
      <c r="CW58" s="1444"/>
      <c r="CX58" s="1444"/>
      <c r="CY58" s="1444"/>
      <c r="CZ58" s="1444"/>
      <c r="DA58" s="1444"/>
    </row>
    <row r="59" spans="1:105" s="609" customFormat="1" ht="12.75">
      <c r="A59" s="1448"/>
      <c r="B59" s="1448"/>
      <c r="C59" s="1448"/>
      <c r="D59" s="1448"/>
      <c r="E59" s="1448"/>
      <c r="F59" s="1448"/>
      <c r="G59" s="1448">
        <v>1</v>
      </c>
      <c r="H59" s="1448"/>
      <c r="I59" s="1448"/>
      <c r="J59" s="1448"/>
      <c r="K59" s="1448"/>
      <c r="L59" s="1448"/>
      <c r="M59" s="1448"/>
      <c r="N59" s="1448"/>
      <c r="O59" s="1448"/>
      <c r="P59" s="1448"/>
      <c r="Q59" s="1448"/>
      <c r="R59" s="1448"/>
      <c r="S59" s="1448"/>
      <c r="T59" s="1448"/>
      <c r="U59" s="1448"/>
      <c r="V59" s="1448"/>
      <c r="W59" s="1448"/>
      <c r="X59" s="1448"/>
      <c r="Y59" s="1448"/>
      <c r="Z59" s="1448"/>
      <c r="AA59" s="1448"/>
      <c r="AB59" s="1448"/>
      <c r="AC59" s="1448"/>
      <c r="AD59" s="1448"/>
      <c r="AE59" s="1448"/>
      <c r="AF59" s="1448"/>
      <c r="AG59" s="1448"/>
      <c r="AH59" s="1448"/>
      <c r="AI59" s="1448"/>
      <c r="AJ59" s="1448"/>
      <c r="AK59" s="1448"/>
      <c r="AL59" s="1448"/>
      <c r="AM59" s="1448"/>
      <c r="AN59" s="1448"/>
      <c r="AO59" s="1448"/>
      <c r="AP59" s="1448"/>
      <c r="AQ59" s="1448"/>
      <c r="AR59" s="1448"/>
      <c r="AS59" s="1448"/>
      <c r="AT59" s="1448"/>
      <c r="AU59" s="1448"/>
      <c r="AV59" s="1448"/>
      <c r="AW59" s="1448"/>
      <c r="AX59" s="1448"/>
      <c r="AY59" s="1448"/>
      <c r="AZ59" s="1448"/>
      <c r="BA59" s="1448"/>
      <c r="BB59" s="1449">
        <v>2</v>
      </c>
      <c r="BC59" s="1450"/>
      <c r="BD59" s="1450"/>
      <c r="BE59" s="1450"/>
      <c r="BF59" s="1450"/>
      <c r="BG59" s="1450"/>
      <c r="BH59" s="1450"/>
      <c r="BI59" s="1450"/>
      <c r="BJ59" s="1450"/>
      <c r="BK59" s="1450"/>
      <c r="BL59" s="1450"/>
      <c r="BM59" s="1450"/>
      <c r="BN59" s="1450"/>
      <c r="BO59" s="1450"/>
      <c r="BP59" s="1450"/>
      <c r="BQ59" s="1451"/>
      <c r="BR59" s="1448">
        <v>3</v>
      </c>
      <c r="BS59" s="1448"/>
      <c r="BT59" s="1448"/>
      <c r="BU59" s="1448"/>
      <c r="BV59" s="1448"/>
      <c r="BW59" s="1448"/>
      <c r="BX59" s="1448"/>
      <c r="BY59" s="1448"/>
      <c r="BZ59" s="1448"/>
      <c r="CA59" s="1448"/>
      <c r="CB59" s="1448"/>
      <c r="CC59" s="1448"/>
      <c r="CD59" s="1448"/>
      <c r="CE59" s="1448"/>
      <c r="CF59" s="1448"/>
      <c r="CG59" s="1448"/>
      <c r="CH59" s="1448"/>
      <c r="CI59" s="1448"/>
      <c r="CJ59" s="1448">
        <v>4</v>
      </c>
      <c r="CK59" s="1448"/>
      <c r="CL59" s="1448"/>
      <c r="CM59" s="1448"/>
      <c r="CN59" s="1448"/>
      <c r="CO59" s="1448"/>
      <c r="CP59" s="1448"/>
      <c r="CQ59" s="1448"/>
      <c r="CR59" s="1448"/>
      <c r="CS59" s="1448"/>
      <c r="CT59" s="1448"/>
      <c r="CU59" s="1448"/>
      <c r="CV59" s="1448"/>
      <c r="CW59" s="1448"/>
      <c r="CX59" s="1448"/>
      <c r="CY59" s="1448"/>
      <c r="CZ59" s="1448"/>
      <c r="DA59" s="1448"/>
    </row>
    <row r="60" spans="1:105" s="610" customFormat="1" ht="15" customHeight="1">
      <c r="A60" s="1452"/>
      <c r="B60" s="1452"/>
      <c r="C60" s="1452"/>
      <c r="D60" s="1452"/>
      <c r="E60" s="1452"/>
      <c r="F60" s="1452"/>
      <c r="G60" s="1453"/>
      <c r="H60" s="1453"/>
      <c r="I60" s="1453"/>
      <c r="J60" s="1453"/>
      <c r="K60" s="1453"/>
      <c r="L60" s="1453"/>
      <c r="M60" s="1453"/>
      <c r="N60" s="1453"/>
      <c r="O60" s="1453"/>
      <c r="P60" s="1453"/>
      <c r="Q60" s="1453"/>
      <c r="R60" s="1453"/>
      <c r="S60" s="1453"/>
      <c r="T60" s="1453"/>
      <c r="U60" s="1453"/>
      <c r="V60" s="1453"/>
      <c r="W60" s="1453"/>
      <c r="X60" s="1453"/>
      <c r="Y60" s="1453"/>
      <c r="Z60" s="1453"/>
      <c r="AA60" s="1453"/>
      <c r="AB60" s="1453"/>
      <c r="AC60" s="1453"/>
      <c r="AD60" s="1453"/>
      <c r="AE60" s="1453"/>
      <c r="AF60" s="1453"/>
      <c r="AG60" s="1453"/>
      <c r="AH60" s="1453"/>
      <c r="AI60" s="1453"/>
      <c r="AJ60" s="1453"/>
      <c r="AK60" s="1453"/>
      <c r="AL60" s="1453"/>
      <c r="AM60" s="1453"/>
      <c r="AN60" s="1453"/>
      <c r="AO60" s="1453"/>
      <c r="AP60" s="1453"/>
      <c r="AQ60" s="1453"/>
      <c r="AR60" s="1453"/>
      <c r="AS60" s="1453"/>
      <c r="AT60" s="1453"/>
      <c r="AU60" s="1453"/>
      <c r="AV60" s="1453"/>
      <c r="AW60" s="1453"/>
      <c r="AX60" s="1453"/>
      <c r="AY60" s="1453"/>
      <c r="AZ60" s="1453"/>
      <c r="BA60" s="1453"/>
      <c r="BB60" s="1449"/>
      <c r="BC60" s="1450"/>
      <c r="BD60" s="1450"/>
      <c r="BE60" s="1450"/>
      <c r="BF60" s="1450"/>
      <c r="BG60" s="1450"/>
      <c r="BH60" s="1450"/>
      <c r="BI60" s="1450"/>
      <c r="BJ60" s="1450"/>
      <c r="BK60" s="1450"/>
      <c r="BL60" s="1450"/>
      <c r="BM60" s="1450"/>
      <c r="BN60" s="1450"/>
      <c r="BO60" s="1450"/>
      <c r="BP60" s="1450"/>
      <c r="BQ60" s="1451"/>
      <c r="BR60" s="1448"/>
      <c r="BS60" s="1448"/>
      <c r="BT60" s="1448"/>
      <c r="BU60" s="1448"/>
      <c r="BV60" s="1448"/>
      <c r="BW60" s="1448"/>
      <c r="BX60" s="1448"/>
      <c r="BY60" s="1448"/>
      <c r="BZ60" s="1448"/>
      <c r="CA60" s="1448"/>
      <c r="CB60" s="1448"/>
      <c r="CC60" s="1448"/>
      <c r="CD60" s="1448"/>
      <c r="CE60" s="1448"/>
      <c r="CF60" s="1448"/>
      <c r="CG60" s="1448"/>
      <c r="CH60" s="1448"/>
      <c r="CI60" s="1448"/>
      <c r="CJ60" s="1448"/>
      <c r="CK60" s="1448"/>
      <c r="CL60" s="1448"/>
      <c r="CM60" s="1448"/>
      <c r="CN60" s="1448"/>
      <c r="CO60" s="1448"/>
      <c r="CP60" s="1448"/>
      <c r="CQ60" s="1448"/>
      <c r="CR60" s="1448"/>
      <c r="CS60" s="1448"/>
      <c r="CT60" s="1448"/>
      <c r="CU60" s="1448"/>
      <c r="CV60" s="1448"/>
      <c r="CW60" s="1448"/>
      <c r="CX60" s="1448"/>
      <c r="CY60" s="1448"/>
      <c r="CZ60" s="1448"/>
      <c r="DA60" s="1448"/>
    </row>
    <row r="61" spans="1:105" s="610" customFormat="1" ht="15" customHeight="1">
      <c r="A61" s="1452"/>
      <c r="B61" s="1452"/>
      <c r="C61" s="1452"/>
      <c r="D61" s="1452"/>
      <c r="E61" s="1452"/>
      <c r="F61" s="1452"/>
      <c r="G61" s="1453"/>
      <c r="H61" s="1453"/>
      <c r="I61" s="1453"/>
      <c r="J61" s="1453"/>
      <c r="K61" s="1453"/>
      <c r="L61" s="1453"/>
      <c r="M61" s="1453"/>
      <c r="N61" s="1453"/>
      <c r="O61" s="1453"/>
      <c r="P61" s="1453"/>
      <c r="Q61" s="1453"/>
      <c r="R61" s="1453"/>
      <c r="S61" s="1453"/>
      <c r="T61" s="1453"/>
      <c r="U61" s="1453"/>
      <c r="V61" s="1453"/>
      <c r="W61" s="1453"/>
      <c r="X61" s="1453"/>
      <c r="Y61" s="1453"/>
      <c r="Z61" s="1453"/>
      <c r="AA61" s="1453"/>
      <c r="AB61" s="1453"/>
      <c r="AC61" s="1453"/>
      <c r="AD61" s="1453"/>
      <c r="AE61" s="1453"/>
      <c r="AF61" s="1453"/>
      <c r="AG61" s="1453"/>
      <c r="AH61" s="1453"/>
      <c r="AI61" s="1453"/>
      <c r="AJ61" s="1453"/>
      <c r="AK61" s="1453"/>
      <c r="AL61" s="1453"/>
      <c r="AM61" s="1453"/>
      <c r="AN61" s="1453"/>
      <c r="AO61" s="1453"/>
      <c r="AP61" s="1453"/>
      <c r="AQ61" s="1453"/>
      <c r="AR61" s="1453"/>
      <c r="AS61" s="1453"/>
      <c r="AT61" s="1453"/>
      <c r="AU61" s="1453"/>
      <c r="AV61" s="1453"/>
      <c r="AW61" s="1453"/>
      <c r="AX61" s="1453"/>
      <c r="AY61" s="1453"/>
      <c r="AZ61" s="1453"/>
      <c r="BA61" s="1453"/>
      <c r="BB61" s="1449"/>
      <c r="BC61" s="1450"/>
      <c r="BD61" s="1450"/>
      <c r="BE61" s="1450"/>
      <c r="BF61" s="1450"/>
      <c r="BG61" s="1450"/>
      <c r="BH61" s="1450"/>
      <c r="BI61" s="1450"/>
      <c r="BJ61" s="1450"/>
      <c r="BK61" s="1450"/>
      <c r="BL61" s="1450"/>
      <c r="BM61" s="1450"/>
      <c r="BN61" s="1450"/>
      <c r="BO61" s="1450"/>
      <c r="BP61" s="1450"/>
      <c r="BQ61" s="1451"/>
      <c r="BR61" s="1448"/>
      <c r="BS61" s="1448"/>
      <c r="BT61" s="1448"/>
      <c r="BU61" s="1448"/>
      <c r="BV61" s="1448"/>
      <c r="BW61" s="1448"/>
      <c r="BX61" s="1448"/>
      <c r="BY61" s="1448"/>
      <c r="BZ61" s="1448"/>
      <c r="CA61" s="1448"/>
      <c r="CB61" s="1448"/>
      <c r="CC61" s="1448"/>
      <c r="CD61" s="1448"/>
      <c r="CE61" s="1448"/>
      <c r="CF61" s="1448"/>
      <c r="CG61" s="1448"/>
      <c r="CH61" s="1448"/>
      <c r="CI61" s="1448"/>
      <c r="CJ61" s="1448"/>
      <c r="CK61" s="1448"/>
      <c r="CL61" s="1448"/>
      <c r="CM61" s="1448"/>
      <c r="CN61" s="1448"/>
      <c r="CO61" s="1448"/>
      <c r="CP61" s="1448"/>
      <c r="CQ61" s="1448"/>
      <c r="CR61" s="1448"/>
      <c r="CS61" s="1448"/>
      <c r="CT61" s="1448"/>
      <c r="CU61" s="1448"/>
      <c r="CV61" s="1448"/>
      <c r="CW61" s="1448"/>
      <c r="CX61" s="1448"/>
      <c r="CY61" s="1448"/>
      <c r="CZ61" s="1448"/>
      <c r="DA61" s="1448"/>
    </row>
    <row r="62" spans="1:105" s="610" customFormat="1" ht="15" customHeight="1">
      <c r="A62" s="1452"/>
      <c r="B62" s="1452"/>
      <c r="C62" s="1452"/>
      <c r="D62" s="1452"/>
      <c r="E62" s="1452"/>
      <c r="F62" s="1452"/>
      <c r="G62" s="1457" t="s">
        <v>239</v>
      </c>
      <c r="H62" s="1458"/>
      <c r="I62" s="1458"/>
      <c r="J62" s="1458"/>
      <c r="K62" s="1458"/>
      <c r="L62" s="1458"/>
      <c r="M62" s="1458"/>
      <c r="N62" s="1458"/>
      <c r="O62" s="1458"/>
      <c r="P62" s="1458"/>
      <c r="Q62" s="1458"/>
      <c r="R62" s="1458"/>
      <c r="S62" s="1458"/>
      <c r="T62" s="1458"/>
      <c r="U62" s="1458"/>
      <c r="V62" s="1458"/>
      <c r="W62" s="1458"/>
      <c r="X62" s="1458"/>
      <c r="Y62" s="1458"/>
      <c r="Z62" s="1458"/>
      <c r="AA62" s="1458"/>
      <c r="AB62" s="1458"/>
      <c r="AC62" s="1458"/>
      <c r="AD62" s="1458"/>
      <c r="AE62" s="1458"/>
      <c r="AF62" s="1458"/>
      <c r="AG62" s="1458"/>
      <c r="AH62" s="1458"/>
      <c r="AI62" s="1458"/>
      <c r="AJ62" s="1458"/>
      <c r="AK62" s="1458"/>
      <c r="AL62" s="1458"/>
      <c r="AM62" s="1458"/>
      <c r="AN62" s="1458"/>
      <c r="AO62" s="1458"/>
      <c r="AP62" s="1458"/>
      <c r="AQ62" s="1458"/>
      <c r="AR62" s="1458"/>
      <c r="AS62" s="1458"/>
      <c r="AT62" s="1458"/>
      <c r="AU62" s="1458"/>
      <c r="AV62" s="1458"/>
      <c r="AW62" s="1458"/>
      <c r="AX62" s="1458"/>
      <c r="AY62" s="1458"/>
      <c r="AZ62" s="1458"/>
      <c r="BA62" s="612"/>
      <c r="BB62" s="1449"/>
      <c r="BC62" s="1450"/>
      <c r="BD62" s="1450"/>
      <c r="BE62" s="1450"/>
      <c r="BF62" s="1450"/>
      <c r="BG62" s="1450"/>
      <c r="BH62" s="1450"/>
      <c r="BI62" s="1450"/>
      <c r="BJ62" s="1450"/>
      <c r="BK62" s="1450"/>
      <c r="BL62" s="1450"/>
      <c r="BM62" s="1450"/>
      <c r="BN62" s="1450"/>
      <c r="BO62" s="1450"/>
      <c r="BP62" s="1450"/>
      <c r="BQ62" s="1451"/>
      <c r="BR62" s="1448" t="s">
        <v>746</v>
      </c>
      <c r="BS62" s="1448"/>
      <c r="BT62" s="1448"/>
      <c r="BU62" s="1448"/>
      <c r="BV62" s="1448"/>
      <c r="BW62" s="1448"/>
      <c r="BX62" s="1448"/>
      <c r="BY62" s="1448"/>
      <c r="BZ62" s="1448"/>
      <c r="CA62" s="1448"/>
      <c r="CB62" s="1448"/>
      <c r="CC62" s="1448"/>
      <c r="CD62" s="1448"/>
      <c r="CE62" s="1448"/>
      <c r="CF62" s="1448"/>
      <c r="CG62" s="1448"/>
      <c r="CH62" s="1448"/>
      <c r="CI62" s="1448"/>
      <c r="CJ62" s="1456"/>
      <c r="CK62" s="1456"/>
      <c r="CL62" s="1456"/>
      <c r="CM62" s="1456"/>
      <c r="CN62" s="1456"/>
      <c r="CO62" s="1456"/>
      <c r="CP62" s="1456"/>
      <c r="CQ62" s="1456"/>
      <c r="CR62" s="1456"/>
      <c r="CS62" s="1456"/>
      <c r="CT62" s="1456"/>
      <c r="CU62" s="1456"/>
      <c r="CV62" s="1456"/>
      <c r="CW62" s="1456"/>
      <c r="CX62" s="1456"/>
      <c r="CY62" s="1456"/>
      <c r="CZ62" s="1456"/>
      <c r="DA62" s="1456"/>
    </row>
  </sheetData>
  <sheetProtection/>
  <mergeCells count="190">
    <mergeCell ref="A2:DA2"/>
    <mergeCell ref="V4:DA4"/>
    <mergeCell ref="AL6:DA6"/>
    <mergeCell ref="A8:DA8"/>
    <mergeCell ref="A10:F10"/>
    <mergeCell ref="G10:AR10"/>
    <mergeCell ref="AS10:BF10"/>
    <mergeCell ref="BG10:BT10"/>
    <mergeCell ref="BU10:CI10"/>
    <mergeCell ref="CJ10:DA10"/>
    <mergeCell ref="A11:F11"/>
    <mergeCell ref="G11:AR11"/>
    <mergeCell ref="AS11:BF11"/>
    <mergeCell ref="BG11:BT11"/>
    <mergeCell ref="BU11:CI11"/>
    <mergeCell ref="CJ11:DA11"/>
    <mergeCell ref="A12:F12"/>
    <mergeCell ref="G12:AR12"/>
    <mergeCell ref="AS12:BF12"/>
    <mergeCell ref="BG12:BT12"/>
    <mergeCell ref="BU12:CI12"/>
    <mergeCell ref="CJ12:DA12"/>
    <mergeCell ref="A13:F13"/>
    <mergeCell ref="G13:AR13"/>
    <mergeCell ref="AS13:BF13"/>
    <mergeCell ref="BG13:BT13"/>
    <mergeCell ref="BU13:CI13"/>
    <mergeCell ref="CJ13:DA13"/>
    <mergeCell ref="A14:F14"/>
    <mergeCell ref="H14:AR14"/>
    <mergeCell ref="AS14:BF14"/>
    <mergeCell ref="BG14:BT14"/>
    <mergeCell ref="BU14:CI14"/>
    <mergeCell ref="CJ14:DA14"/>
    <mergeCell ref="A16:DA16"/>
    <mergeCell ref="A18:F18"/>
    <mergeCell ref="G18:BA18"/>
    <mergeCell ref="BB18:BQ18"/>
    <mergeCell ref="BR18:CI18"/>
    <mergeCell ref="CJ18:DA18"/>
    <mergeCell ref="A19:F19"/>
    <mergeCell ref="G19:BA19"/>
    <mergeCell ref="BB19:BQ19"/>
    <mergeCell ref="BR19:CI19"/>
    <mergeCell ref="CJ19:DA19"/>
    <mergeCell ref="A20:F20"/>
    <mergeCell ref="G20:BA20"/>
    <mergeCell ref="BB20:BQ20"/>
    <mergeCell ref="BR20:CI20"/>
    <mergeCell ref="CJ20:DA20"/>
    <mergeCell ref="A21:F21"/>
    <mergeCell ref="G21:BA21"/>
    <mergeCell ref="BB21:BQ21"/>
    <mergeCell ref="BR21:CI21"/>
    <mergeCell ref="CJ21:DA21"/>
    <mergeCell ref="A22:F22"/>
    <mergeCell ref="G22:AZ22"/>
    <mergeCell ref="BB22:BQ22"/>
    <mergeCell ref="BR22:CI22"/>
    <mergeCell ref="CJ22:DA22"/>
    <mergeCell ref="A24:DA24"/>
    <mergeCell ref="A26:F26"/>
    <mergeCell ref="G26:AN26"/>
    <mergeCell ref="AO26:BF26"/>
    <mergeCell ref="BG26:BX26"/>
    <mergeCell ref="BY26:CI26"/>
    <mergeCell ref="CJ26:DA26"/>
    <mergeCell ref="A27:F27"/>
    <mergeCell ref="G27:AN27"/>
    <mergeCell ref="AO27:BF27"/>
    <mergeCell ref="BG27:BX27"/>
    <mergeCell ref="BY27:CI27"/>
    <mergeCell ref="CJ27:DA27"/>
    <mergeCell ref="A28:F28"/>
    <mergeCell ref="G28:AN28"/>
    <mergeCell ref="AO28:BF28"/>
    <mergeCell ref="BG28:BX28"/>
    <mergeCell ref="BY28:CI28"/>
    <mergeCell ref="CJ28:DA28"/>
    <mergeCell ref="A29:F29"/>
    <mergeCell ref="G29:AN29"/>
    <mergeCell ref="AO29:BF29"/>
    <mergeCell ref="BG29:BX29"/>
    <mergeCell ref="BY29:CI29"/>
    <mergeCell ref="CJ29:DA29"/>
    <mergeCell ref="A30:F30"/>
    <mergeCell ref="G30:AM30"/>
    <mergeCell ref="AO30:BF30"/>
    <mergeCell ref="BG30:BX30"/>
    <mergeCell ref="BY30:CI30"/>
    <mergeCell ref="CJ30:DA30"/>
    <mergeCell ref="A32:DA32"/>
    <mergeCell ref="A34:F34"/>
    <mergeCell ref="G34:BA34"/>
    <mergeCell ref="BB34:BQ34"/>
    <mergeCell ref="BR34:CI34"/>
    <mergeCell ref="CJ34:DA34"/>
    <mergeCell ref="A35:F35"/>
    <mergeCell ref="G35:BA35"/>
    <mergeCell ref="BB35:BQ35"/>
    <mergeCell ref="BR35:CI35"/>
    <mergeCell ref="CJ35:DA35"/>
    <mergeCell ref="A36:F36"/>
    <mergeCell ref="G36:BA36"/>
    <mergeCell ref="BB36:BQ36"/>
    <mergeCell ref="BR36:CI36"/>
    <mergeCell ref="CJ36:DA36"/>
    <mergeCell ref="A37:F37"/>
    <mergeCell ref="G37:BA37"/>
    <mergeCell ref="BB37:BQ37"/>
    <mergeCell ref="BR37:CI37"/>
    <mergeCell ref="CJ37:DA37"/>
    <mergeCell ref="A38:F38"/>
    <mergeCell ref="G38:AZ38"/>
    <mergeCell ref="BB38:BQ38"/>
    <mergeCell ref="BR38:CI38"/>
    <mergeCell ref="CJ38:DA38"/>
    <mergeCell ref="A40:DA40"/>
    <mergeCell ref="A42:F42"/>
    <mergeCell ref="G42:BA42"/>
    <mergeCell ref="BB42:BQ42"/>
    <mergeCell ref="BR42:CI42"/>
    <mergeCell ref="CJ42:DA42"/>
    <mergeCell ref="A43:F43"/>
    <mergeCell ref="G43:BA43"/>
    <mergeCell ref="BB43:BQ43"/>
    <mergeCell ref="BR43:CI43"/>
    <mergeCell ref="CJ43:DA43"/>
    <mergeCell ref="A44:F44"/>
    <mergeCell ref="G44:BA44"/>
    <mergeCell ref="BB44:BQ44"/>
    <mergeCell ref="BR44:CI44"/>
    <mergeCell ref="CJ44:DA44"/>
    <mergeCell ref="A45:F45"/>
    <mergeCell ref="G45:BA45"/>
    <mergeCell ref="BB45:BQ45"/>
    <mergeCell ref="BR45:CI45"/>
    <mergeCell ref="CJ45:DA45"/>
    <mergeCell ref="A46:F46"/>
    <mergeCell ref="G46:AZ46"/>
    <mergeCell ref="BB46:BQ46"/>
    <mergeCell ref="BR46:CI46"/>
    <mergeCell ref="CJ46:DA46"/>
    <mergeCell ref="A48:DA48"/>
    <mergeCell ref="A50:F50"/>
    <mergeCell ref="G50:BQ50"/>
    <mergeCell ref="BR50:CI50"/>
    <mergeCell ref="CJ50:DA50"/>
    <mergeCell ref="A51:F51"/>
    <mergeCell ref="G51:BQ51"/>
    <mergeCell ref="BR51:CI51"/>
    <mergeCell ref="CJ51:DA51"/>
    <mergeCell ref="A52:F52"/>
    <mergeCell ref="G52:BQ52"/>
    <mergeCell ref="BR52:CI52"/>
    <mergeCell ref="CJ52:DA52"/>
    <mergeCell ref="A53:F53"/>
    <mergeCell ref="G53:BQ53"/>
    <mergeCell ref="BR53:CI53"/>
    <mergeCell ref="CJ53:DA53"/>
    <mergeCell ref="A54:F54"/>
    <mergeCell ref="G54:BP54"/>
    <mergeCell ref="BR54:CI54"/>
    <mergeCell ref="CJ54:DA54"/>
    <mergeCell ref="A56:DA56"/>
    <mergeCell ref="A58:F58"/>
    <mergeCell ref="G58:BA58"/>
    <mergeCell ref="BB58:BQ58"/>
    <mergeCell ref="BR58:CI58"/>
    <mergeCell ref="CJ58:DA58"/>
    <mergeCell ref="A59:F59"/>
    <mergeCell ref="G59:BA59"/>
    <mergeCell ref="BB59:BQ59"/>
    <mergeCell ref="BR59:CI59"/>
    <mergeCell ref="CJ59:DA59"/>
    <mergeCell ref="A60:F60"/>
    <mergeCell ref="G60:BA60"/>
    <mergeCell ref="BB60:BQ60"/>
    <mergeCell ref="BR60:CI60"/>
    <mergeCell ref="CJ60:DA60"/>
    <mergeCell ref="A61:F61"/>
    <mergeCell ref="G61:BA61"/>
    <mergeCell ref="BB61:BQ61"/>
    <mergeCell ref="BR61:CI61"/>
    <mergeCell ref="CJ61:DA61"/>
    <mergeCell ref="A62:F62"/>
    <mergeCell ref="G62:AZ62"/>
    <mergeCell ref="BB62:BQ62"/>
    <mergeCell ref="BR62:CI62"/>
    <mergeCell ref="CJ62:DA62"/>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7" max="104" man="1"/>
  </rowBreaks>
</worksheet>
</file>

<file path=xl/worksheets/sheet15.xml><?xml version="1.0" encoding="utf-8"?>
<worksheet xmlns="http://schemas.openxmlformats.org/spreadsheetml/2006/main" xmlns:r="http://schemas.openxmlformats.org/officeDocument/2006/relationships">
  <sheetPr>
    <pageSetUpPr fitToPage="1"/>
  </sheetPr>
  <dimension ref="A1:D54"/>
  <sheetViews>
    <sheetView view="pageBreakPreview" zoomScaleSheetLayoutView="100" zoomScalePageLayoutView="0" workbookViewId="0" topLeftCell="A1">
      <selection activeCell="C19" sqref="C19"/>
    </sheetView>
  </sheetViews>
  <sheetFormatPr defaultColWidth="9.140625" defaultRowHeight="12.75"/>
  <cols>
    <col min="1" max="1" width="7.28125" style="2" bestFit="1" customWidth="1"/>
    <col min="2" max="2" width="49.7109375" style="2" customWidth="1"/>
    <col min="3" max="3" width="35.28125" style="2" customWidth="1"/>
    <col min="4" max="4" width="24.28125" style="2" customWidth="1"/>
    <col min="5" max="16384" width="9.140625" style="2" customWidth="1"/>
  </cols>
  <sheetData>
    <row r="1" ht="15.75">
      <c r="C1" s="5"/>
    </row>
    <row r="2" spans="1:3" ht="18.75">
      <c r="A2" s="22"/>
      <c r="B2" s="17" t="s">
        <v>16</v>
      </c>
      <c r="C2" s="17" t="s">
        <v>13</v>
      </c>
    </row>
    <row r="3" spans="1:3" ht="58.5" customHeight="1">
      <c r="A3" s="20"/>
      <c r="B3" s="1467" t="s">
        <v>976</v>
      </c>
      <c r="C3" s="1466" t="s">
        <v>975</v>
      </c>
    </row>
    <row r="4" spans="1:3" ht="18.75" customHeight="1">
      <c r="A4" s="3"/>
      <c r="B4" s="1467"/>
      <c r="C4" s="1466"/>
    </row>
    <row r="5" spans="2:3" ht="18.75" customHeight="1">
      <c r="B5" s="1467"/>
      <c r="C5" s="1466"/>
    </row>
    <row r="6" spans="2:3" ht="18.75">
      <c r="B6" s="590" t="s">
        <v>977</v>
      </c>
      <c r="C6" s="590" t="s">
        <v>271</v>
      </c>
    </row>
    <row r="7" spans="2:3" ht="18.75">
      <c r="B7" s="19" t="s">
        <v>979</v>
      </c>
      <c r="C7" s="19" t="s">
        <v>978</v>
      </c>
    </row>
    <row r="9" spans="2:3" ht="15.75">
      <c r="B9" s="1431" t="s">
        <v>29</v>
      </c>
      <c r="C9" s="1431"/>
    </row>
    <row r="10" spans="2:3" ht="15.75">
      <c r="B10" s="1176" t="s">
        <v>210</v>
      </c>
      <c r="C10" s="1176"/>
    </row>
    <row r="11" spans="2:3" ht="22.5" customHeight="1">
      <c r="B11" s="1431" t="s">
        <v>211</v>
      </c>
      <c r="C11" s="1431"/>
    </row>
    <row r="12" spans="2:3" ht="15.75">
      <c r="B12" s="1431" t="s">
        <v>683</v>
      </c>
      <c r="C12" s="1431"/>
    </row>
    <row r="13" spans="1:3" ht="31.5">
      <c r="A13" s="77" t="s">
        <v>0</v>
      </c>
      <c r="B13" s="78" t="s">
        <v>30</v>
      </c>
      <c r="C13" s="78" t="s">
        <v>7</v>
      </c>
    </row>
    <row r="14" spans="1:3" ht="15.75">
      <c r="A14" s="77"/>
      <c r="B14" s="78" t="s">
        <v>212</v>
      </c>
      <c r="C14" s="78">
        <v>3</v>
      </c>
    </row>
    <row r="15" spans="1:4" ht="15.75">
      <c r="A15" s="79">
        <v>1</v>
      </c>
      <c r="B15" s="80" t="s">
        <v>213</v>
      </c>
      <c r="C15" s="4">
        <v>1</v>
      </c>
      <c r="D15" s="2">
        <v>18558</v>
      </c>
    </row>
    <row r="16" spans="1:4" ht="15.75">
      <c r="A16" s="79">
        <v>2</v>
      </c>
      <c r="B16" s="80" t="s">
        <v>214</v>
      </c>
      <c r="C16" s="4">
        <v>1</v>
      </c>
      <c r="D16" s="2">
        <v>12865</v>
      </c>
    </row>
    <row r="17" spans="1:4" ht="15.75">
      <c r="A17" s="79">
        <v>3</v>
      </c>
      <c r="B17" s="80" t="s">
        <v>215</v>
      </c>
      <c r="C17" s="4">
        <v>1</v>
      </c>
      <c r="D17" s="2">
        <v>14846</v>
      </c>
    </row>
    <row r="18" spans="1:3" ht="15.75">
      <c r="A18" s="79"/>
      <c r="B18" s="78" t="s">
        <v>216</v>
      </c>
      <c r="C18" s="4"/>
    </row>
    <row r="19" spans="1:4" ht="15.75">
      <c r="A19" s="79">
        <v>4</v>
      </c>
      <c r="B19" s="80" t="s">
        <v>1033</v>
      </c>
      <c r="C19" s="4">
        <v>1</v>
      </c>
      <c r="D19" s="2">
        <v>5479</v>
      </c>
    </row>
    <row r="20" spans="1:4" ht="15.75">
      <c r="A20" s="79">
        <v>5</v>
      </c>
      <c r="B20" s="80" t="s">
        <v>218</v>
      </c>
      <c r="C20" s="4">
        <v>1</v>
      </c>
      <c r="D20" s="2">
        <v>6397</v>
      </c>
    </row>
    <row r="21" spans="1:4" ht="15.75">
      <c r="A21" s="79">
        <v>6</v>
      </c>
      <c r="B21" s="80" t="s">
        <v>219</v>
      </c>
      <c r="C21" s="4">
        <v>1</v>
      </c>
      <c r="D21" s="2">
        <v>4864</v>
      </c>
    </row>
    <row r="22" spans="1:4" s="1" customFormat="1" ht="47.25">
      <c r="A22" s="79">
        <v>7</v>
      </c>
      <c r="B22" s="80" t="s">
        <v>220</v>
      </c>
      <c r="C22" s="4">
        <v>1</v>
      </c>
      <c r="D22" s="2">
        <v>4558</v>
      </c>
    </row>
    <row r="23" spans="1:4" ht="15.75">
      <c r="A23" s="1465"/>
      <c r="B23" s="1266"/>
      <c r="C23" s="78">
        <v>4</v>
      </c>
      <c r="D23" s="21"/>
    </row>
    <row r="24" spans="1:4" ht="15.75">
      <c r="A24" s="81"/>
      <c r="B24" s="82" t="s">
        <v>221</v>
      </c>
      <c r="C24" s="83"/>
      <c r="D24" s="21"/>
    </row>
    <row r="25" spans="1:3" ht="15.75">
      <c r="A25" s="1379" t="s">
        <v>222</v>
      </c>
      <c r="B25" s="1380"/>
      <c r="C25" s="1381"/>
    </row>
    <row r="26" spans="1:4" ht="15.75">
      <c r="A26" s="79">
        <v>8</v>
      </c>
      <c r="B26" s="80" t="s">
        <v>223</v>
      </c>
      <c r="C26" s="4">
        <v>1</v>
      </c>
      <c r="D26" s="2">
        <v>11538</v>
      </c>
    </row>
    <row r="27" spans="1:4" ht="15.75">
      <c r="A27" s="79">
        <v>9</v>
      </c>
      <c r="B27" s="80" t="s">
        <v>224</v>
      </c>
      <c r="C27" s="4">
        <v>1</v>
      </c>
      <c r="D27" s="2">
        <v>8837</v>
      </c>
    </row>
    <row r="28" spans="1:4" ht="15.75">
      <c r="A28" s="79">
        <v>10</v>
      </c>
      <c r="B28" s="80" t="s">
        <v>225</v>
      </c>
      <c r="C28" s="4">
        <v>1</v>
      </c>
      <c r="D28" s="2">
        <v>8837</v>
      </c>
    </row>
    <row r="29" spans="1:4" ht="15.75">
      <c r="A29" s="79">
        <v>11</v>
      </c>
      <c r="B29" s="80" t="s">
        <v>226</v>
      </c>
      <c r="C29" s="4">
        <v>1</v>
      </c>
      <c r="D29" s="2">
        <v>8837</v>
      </c>
    </row>
    <row r="30" spans="1:3" ht="15.75">
      <c r="A30" s="1465" t="s">
        <v>227</v>
      </c>
      <c r="B30" s="1266"/>
      <c r="C30" s="78">
        <f>SUM(C26:C29)</f>
        <v>4</v>
      </c>
    </row>
    <row r="31" spans="1:3" ht="15.75">
      <c r="A31" s="1379" t="s">
        <v>228</v>
      </c>
      <c r="B31" s="1380"/>
      <c r="C31" s="1381"/>
    </row>
    <row r="32" spans="1:4" ht="15.75">
      <c r="A32" s="79">
        <v>12</v>
      </c>
      <c r="B32" s="80" t="s">
        <v>223</v>
      </c>
      <c r="C32" s="4">
        <v>1</v>
      </c>
      <c r="D32" s="2">
        <v>11538</v>
      </c>
    </row>
    <row r="33" spans="1:4" ht="15.75">
      <c r="A33" s="79">
        <v>13</v>
      </c>
      <c r="B33" s="80" t="s">
        <v>229</v>
      </c>
      <c r="C33" s="4">
        <v>1</v>
      </c>
      <c r="D33" s="2">
        <v>8837</v>
      </c>
    </row>
    <row r="34" spans="1:4" ht="15.75">
      <c r="A34" s="79">
        <v>14</v>
      </c>
      <c r="B34" s="80" t="s">
        <v>230</v>
      </c>
      <c r="C34" s="4">
        <v>1</v>
      </c>
      <c r="D34" s="2">
        <v>8837</v>
      </c>
    </row>
    <row r="35" spans="1:4" ht="15.75">
      <c r="A35" s="79">
        <v>15</v>
      </c>
      <c r="B35" s="80" t="s">
        <v>304</v>
      </c>
      <c r="C35" s="4">
        <v>1</v>
      </c>
      <c r="D35" s="2">
        <v>8837</v>
      </c>
    </row>
    <row r="36" spans="1:3" ht="15.75">
      <c r="A36" s="1465" t="s">
        <v>227</v>
      </c>
      <c r="B36" s="1266"/>
      <c r="C36" s="78">
        <f>SUM(C32:C35)</f>
        <v>4</v>
      </c>
    </row>
    <row r="37" spans="1:3" ht="15.75">
      <c r="A37" s="1379" t="s">
        <v>231</v>
      </c>
      <c r="B37" s="1380"/>
      <c r="C37" s="1381"/>
    </row>
    <row r="38" spans="1:4" ht="31.5">
      <c r="A38" s="79">
        <v>16</v>
      </c>
      <c r="B38" s="80" t="s">
        <v>232</v>
      </c>
      <c r="C38" s="4">
        <v>1</v>
      </c>
      <c r="D38" s="2">
        <v>11538</v>
      </c>
    </row>
    <row r="39" spans="1:4" ht="15.75">
      <c r="A39" s="79">
        <v>17</v>
      </c>
      <c r="B39" s="84" t="s">
        <v>233</v>
      </c>
      <c r="C39" s="4">
        <v>2</v>
      </c>
      <c r="D39" s="2">
        <v>8837</v>
      </c>
    </row>
    <row r="40" spans="1:4" ht="15.75">
      <c r="A40" s="79">
        <v>18</v>
      </c>
      <c r="B40" s="84" t="s">
        <v>234</v>
      </c>
      <c r="C40" s="4">
        <v>3</v>
      </c>
      <c r="D40" s="2">
        <v>8837</v>
      </c>
    </row>
    <row r="41" spans="1:3" ht="15.75">
      <c r="A41" s="1465" t="s">
        <v>227</v>
      </c>
      <c r="B41" s="1266"/>
      <c r="C41" s="78">
        <f>SUM(C38:C40)</f>
        <v>6</v>
      </c>
    </row>
    <row r="42" spans="1:3" ht="15.75">
      <c r="A42" s="1379" t="s">
        <v>235</v>
      </c>
      <c r="B42" s="1380"/>
      <c r="C42" s="1381"/>
    </row>
    <row r="43" spans="1:4" ht="31.5">
      <c r="A43" s="79">
        <v>19</v>
      </c>
      <c r="B43" s="84" t="s">
        <v>236</v>
      </c>
      <c r="C43" s="4">
        <v>2</v>
      </c>
      <c r="D43" s="2">
        <v>8837</v>
      </c>
    </row>
    <row r="44" spans="1:3" ht="15.75">
      <c r="A44" s="1465" t="s">
        <v>227</v>
      </c>
      <c r="B44" s="1266"/>
      <c r="C44" s="78">
        <f>SUM(C43:C43)</f>
        <v>2</v>
      </c>
    </row>
    <row r="45" spans="1:3" ht="15.75">
      <c r="A45" s="79"/>
      <c r="B45" s="77" t="s">
        <v>237</v>
      </c>
      <c r="C45" s="6"/>
    </row>
    <row r="46" spans="1:4" ht="15.75">
      <c r="A46" s="79">
        <v>20</v>
      </c>
      <c r="B46" s="84" t="s">
        <v>233</v>
      </c>
      <c r="C46" s="4">
        <v>1</v>
      </c>
      <c r="D46" s="2">
        <v>8837</v>
      </c>
    </row>
    <row r="47" spans="1:4" ht="15.75">
      <c r="A47" s="79">
        <v>21</v>
      </c>
      <c r="B47" s="84" t="s">
        <v>234</v>
      </c>
      <c r="C47" s="4">
        <v>2</v>
      </c>
      <c r="D47" s="2">
        <v>8837</v>
      </c>
    </row>
    <row r="48" spans="1:3" ht="15.75">
      <c r="A48" s="79"/>
      <c r="B48" s="49" t="s">
        <v>227</v>
      </c>
      <c r="C48" s="77">
        <f>SUM(C46:C47)</f>
        <v>3</v>
      </c>
    </row>
    <row r="49" spans="1:3" ht="15.75">
      <c r="A49" s="79"/>
      <c r="B49" s="78" t="s">
        <v>238</v>
      </c>
      <c r="C49" s="4"/>
    </row>
    <row r="50" spans="1:4" ht="15.75">
      <c r="A50" s="79">
        <v>22</v>
      </c>
      <c r="B50" s="50" t="s">
        <v>229</v>
      </c>
      <c r="C50" s="6">
        <v>1</v>
      </c>
      <c r="D50" s="2">
        <v>8837</v>
      </c>
    </row>
    <row r="51" spans="1:4" ht="15.75">
      <c r="A51" s="79">
        <v>23</v>
      </c>
      <c r="B51" s="84" t="s">
        <v>233</v>
      </c>
      <c r="C51" s="6">
        <v>3</v>
      </c>
      <c r="D51" s="2">
        <v>8837</v>
      </c>
    </row>
    <row r="52" spans="1:4" ht="15.75">
      <c r="A52" s="79">
        <v>24</v>
      </c>
      <c r="B52" s="84" t="s">
        <v>234</v>
      </c>
      <c r="C52" s="6">
        <v>4</v>
      </c>
      <c r="D52" s="2">
        <v>8837</v>
      </c>
    </row>
    <row r="53" spans="1:3" ht="15.75">
      <c r="A53" s="79"/>
      <c r="B53" s="49" t="s">
        <v>239</v>
      </c>
      <c r="C53" s="77">
        <f>SUM(C50:C52)</f>
        <v>8</v>
      </c>
    </row>
    <row r="54" spans="1:3" ht="15.75">
      <c r="A54" s="79"/>
      <c r="B54" s="77" t="s">
        <v>240</v>
      </c>
      <c r="C54" s="77">
        <f>C14+C23+C30+C36+C41+C44+C48+C53</f>
        <v>34</v>
      </c>
    </row>
  </sheetData>
  <sheetProtection formatCells="0" formatRows="0" insertRows="0" deleteRows="0"/>
  <mergeCells count="15">
    <mergeCell ref="A44:B44"/>
    <mergeCell ref="A23:B23"/>
    <mergeCell ref="A25:C25"/>
    <mergeCell ref="A30:B30"/>
    <mergeCell ref="A31:C31"/>
    <mergeCell ref="A36:B36"/>
    <mergeCell ref="A37:C37"/>
    <mergeCell ref="B9:C9"/>
    <mergeCell ref="B10:C10"/>
    <mergeCell ref="B11:C11"/>
    <mergeCell ref="A41:B41"/>
    <mergeCell ref="A42:C42"/>
    <mergeCell ref="C3:C5"/>
    <mergeCell ref="B3:B5"/>
    <mergeCell ref="B12:C12"/>
  </mergeCells>
  <printOptions horizontalCentered="1"/>
  <pageMargins left="0.7874015748031497" right="0.5905511811023623" top="0.3937007874015748" bottom="0.5511811023622047" header="0.2755905511811024" footer="0.2755905511811024"/>
  <pageSetup fitToHeight="0" fitToWidth="1" horizontalDpi="600" verticalDpi="600" orientation="portrait" paperSize="9" scale="97" r:id="rId1"/>
  <headerFooter alignWithMargins="0">
    <oddHeader>&amp;R&amp;"Times New Roman,обычный"&amp;8СР</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V73"/>
  <sheetViews>
    <sheetView view="pageBreakPreview" zoomScaleNormal="70" zoomScaleSheetLayoutView="100" workbookViewId="0" topLeftCell="A1">
      <pane xSplit="3" ySplit="8" topLeftCell="M9" activePane="bottomRight" state="frozen"/>
      <selection pane="topLeft" activeCell="A1" sqref="A1"/>
      <selection pane="topRight" activeCell="D1" sqref="D1"/>
      <selection pane="bottomLeft" activeCell="A9" sqref="A9"/>
      <selection pane="bottomRight" activeCell="AC16" sqref="AC16"/>
    </sheetView>
  </sheetViews>
  <sheetFormatPr defaultColWidth="9.140625" defaultRowHeight="12.75"/>
  <cols>
    <col min="1" max="1" width="9.140625" style="233" customWidth="1"/>
    <col min="2" max="2" width="9.140625" style="233" hidden="1" customWidth="1"/>
    <col min="3" max="3" width="24.421875" style="91" customWidth="1"/>
    <col min="4" max="4" width="6.7109375" style="234" customWidth="1"/>
    <col min="5" max="5" width="9.140625" style="91" customWidth="1"/>
    <col min="6" max="6" width="10.57421875" style="234" customWidth="1"/>
    <col min="7" max="7" width="6.8515625" style="234" customWidth="1"/>
    <col min="8" max="8" width="9.140625" style="234" customWidth="1"/>
    <col min="9" max="9" width="7.421875" style="234" customWidth="1"/>
    <col min="10" max="10" width="9.140625" style="234" customWidth="1"/>
    <col min="11" max="11" width="6.8515625" style="91" customWidth="1"/>
    <col min="12" max="12" width="9.140625" style="91" customWidth="1"/>
    <col min="13" max="13" width="6.421875" style="91" customWidth="1"/>
    <col min="14" max="14" width="10.140625" style="91" customWidth="1"/>
    <col min="15" max="15" width="7.140625" style="91" customWidth="1"/>
    <col min="16" max="16" width="11.421875" style="91" customWidth="1"/>
    <col min="17" max="17" width="12.57421875" style="91" customWidth="1"/>
    <col min="18" max="18" width="12.28125" style="91" customWidth="1"/>
    <col min="19" max="19" width="6.28125" style="91" customWidth="1"/>
    <col min="20" max="20" width="9.28125" style="91" customWidth="1"/>
    <col min="21" max="21" width="14.140625" style="235" bestFit="1" customWidth="1"/>
    <col min="22" max="22" width="9.140625" style="234" customWidth="1"/>
    <col min="23" max="23" width="9.140625" style="91" customWidth="1"/>
    <col min="24" max="24" width="11.8515625" style="91" customWidth="1"/>
    <col min="25" max="25" width="11.28125" style="234" customWidth="1"/>
    <col min="26" max="26" width="12.57421875" style="91" customWidth="1"/>
    <col min="27" max="27" width="13.00390625" style="91" customWidth="1"/>
    <col min="28" max="28" width="10.8515625" style="91" bestFit="1" customWidth="1"/>
    <col min="29" max="29" width="16.421875" style="91" customWidth="1"/>
    <col min="30" max="30" width="12.421875" style="91" customWidth="1"/>
    <col min="31" max="31" width="12.00390625" style="91" bestFit="1" customWidth="1"/>
    <col min="32" max="16384" width="9.140625" style="91" customWidth="1"/>
  </cols>
  <sheetData>
    <row r="1" ht="14.25" thickBot="1">
      <c r="C1" s="91" t="s">
        <v>604</v>
      </c>
    </row>
    <row r="2" spans="1:28" ht="16.5" thickBot="1">
      <c r="A2" s="1468" t="s">
        <v>246</v>
      </c>
      <c r="B2" s="1471" t="s">
        <v>247</v>
      </c>
      <c r="C2" s="1474" t="s">
        <v>248</v>
      </c>
      <c r="D2" s="1471" t="s">
        <v>249</v>
      </c>
      <c r="E2" s="1476" t="s">
        <v>250</v>
      </c>
      <c r="F2" s="1477"/>
      <c r="G2" s="1478"/>
      <c r="H2" s="1478"/>
      <c r="I2" s="1478"/>
      <c r="J2" s="1478"/>
      <c r="K2" s="1478"/>
      <c r="L2" s="1478"/>
      <c r="M2" s="1478"/>
      <c r="N2" s="1478"/>
      <c r="O2" s="1478"/>
      <c r="P2" s="1478"/>
      <c r="Q2" s="1478"/>
      <c r="R2" s="1478"/>
      <c r="S2" s="1478"/>
      <c r="T2" s="1478"/>
      <c r="U2" s="1478"/>
      <c r="V2" s="1479"/>
      <c r="W2" s="1479"/>
      <c r="X2" s="1479"/>
      <c r="Y2" s="1479"/>
      <c r="Z2" s="1480" t="s">
        <v>653</v>
      </c>
      <c r="AA2" s="1494" t="s">
        <v>251</v>
      </c>
      <c r="AB2" s="1540" t="s">
        <v>669</v>
      </c>
    </row>
    <row r="3" spans="1:28" ht="12.75" customHeight="1">
      <c r="A3" s="1469"/>
      <c r="B3" s="1472"/>
      <c r="C3" s="1475"/>
      <c r="D3" s="1472"/>
      <c r="E3" s="1496" t="s">
        <v>252</v>
      </c>
      <c r="F3" s="1497" t="s">
        <v>253</v>
      </c>
      <c r="G3" s="1500" t="s">
        <v>254</v>
      </c>
      <c r="H3" s="1501"/>
      <c r="I3" s="1501"/>
      <c r="J3" s="1502"/>
      <c r="K3" s="1503" t="s">
        <v>255</v>
      </c>
      <c r="L3" s="1504"/>
      <c r="M3" s="1504"/>
      <c r="N3" s="1504"/>
      <c r="O3" s="1504"/>
      <c r="P3" s="1504"/>
      <c r="Q3" s="1504"/>
      <c r="R3" s="1504"/>
      <c r="S3" s="1504"/>
      <c r="T3" s="1504"/>
      <c r="U3" s="1505"/>
      <c r="V3" s="1506" t="s">
        <v>256</v>
      </c>
      <c r="W3" s="1509" t="s">
        <v>257</v>
      </c>
      <c r="X3" s="1496" t="s">
        <v>258</v>
      </c>
      <c r="Y3" s="1512" t="s">
        <v>259</v>
      </c>
      <c r="Z3" s="1481"/>
      <c r="AA3" s="1495"/>
      <c r="AB3" s="1541"/>
    </row>
    <row r="4" spans="1:28" ht="12.75">
      <c r="A4" s="1469"/>
      <c r="B4" s="1472"/>
      <c r="C4" s="1475"/>
      <c r="D4" s="1472"/>
      <c r="E4" s="1472"/>
      <c r="F4" s="1498"/>
      <c r="G4" s="1485" t="s">
        <v>260</v>
      </c>
      <c r="H4" s="1486"/>
      <c r="I4" s="1515"/>
      <c r="J4" s="1482" t="s">
        <v>261</v>
      </c>
      <c r="K4" s="1485" t="s">
        <v>262</v>
      </c>
      <c r="L4" s="1486"/>
      <c r="M4" s="1486"/>
      <c r="N4" s="1486"/>
      <c r="O4" s="1486"/>
      <c r="P4" s="1486"/>
      <c r="Q4" s="1486"/>
      <c r="R4" s="1486"/>
      <c r="S4" s="1486"/>
      <c r="T4" s="1486"/>
      <c r="U4" s="1487" t="s">
        <v>261</v>
      </c>
      <c r="V4" s="1507"/>
      <c r="W4" s="1510"/>
      <c r="X4" s="1472"/>
      <c r="Y4" s="1513"/>
      <c r="Z4" s="1481"/>
      <c r="AA4" s="1495"/>
      <c r="AB4" s="1541"/>
    </row>
    <row r="5" spans="1:28" ht="12.75">
      <c r="A5" s="1470"/>
      <c r="B5" s="1472"/>
      <c r="C5" s="1475"/>
      <c r="D5" s="1472"/>
      <c r="E5" s="1472"/>
      <c r="F5" s="1498"/>
      <c r="G5" s="1490" t="s">
        <v>263</v>
      </c>
      <c r="H5" s="1491"/>
      <c r="I5" s="1509" t="s">
        <v>657</v>
      </c>
      <c r="J5" s="1483"/>
      <c r="K5" s="1485" t="s">
        <v>264</v>
      </c>
      <c r="L5" s="1486"/>
      <c r="M5" s="1486"/>
      <c r="N5" s="1486"/>
      <c r="O5" s="1486"/>
      <c r="P5" s="1486"/>
      <c r="Q5" s="1486"/>
      <c r="R5" s="1486"/>
      <c r="S5" s="1486"/>
      <c r="T5" s="1486"/>
      <c r="U5" s="1488"/>
      <c r="V5" s="1507"/>
      <c r="W5" s="1510"/>
      <c r="X5" s="1472"/>
      <c r="Y5" s="1513"/>
      <c r="Z5" s="1481"/>
      <c r="AA5" s="1495"/>
      <c r="AB5" s="1541"/>
    </row>
    <row r="6" spans="1:28" ht="55.5" customHeight="1">
      <c r="A6" s="1470"/>
      <c r="B6" s="1472"/>
      <c r="C6" s="1475"/>
      <c r="D6" s="1472"/>
      <c r="E6" s="1472"/>
      <c r="F6" s="1498"/>
      <c r="G6" s="1492"/>
      <c r="H6" s="1493"/>
      <c r="I6" s="1510"/>
      <c r="J6" s="1484"/>
      <c r="K6" s="1516" t="s">
        <v>655</v>
      </c>
      <c r="L6" s="1517"/>
      <c r="M6" s="1518" t="s">
        <v>265</v>
      </c>
      <c r="N6" s="1517"/>
      <c r="O6" s="1518" t="s">
        <v>266</v>
      </c>
      <c r="P6" s="1517"/>
      <c r="Q6" s="1518" t="s">
        <v>267</v>
      </c>
      <c r="R6" s="1517"/>
      <c r="S6" s="1518" t="s">
        <v>268</v>
      </c>
      <c r="T6" s="1517"/>
      <c r="U6" s="1488"/>
      <c r="V6" s="1507"/>
      <c r="W6" s="1510"/>
      <c r="X6" s="1472"/>
      <c r="Y6" s="1513"/>
      <c r="Z6" s="1481"/>
      <c r="AA6" s="1495"/>
      <c r="AB6" s="1541"/>
    </row>
    <row r="7" spans="1:28" ht="25.5">
      <c r="A7" s="237"/>
      <c r="B7" s="1473"/>
      <c r="C7" s="236"/>
      <c r="D7" s="1473"/>
      <c r="E7" s="1473"/>
      <c r="F7" s="1499"/>
      <c r="G7" s="238" t="s">
        <v>269</v>
      </c>
      <c r="H7" s="239" t="s">
        <v>270</v>
      </c>
      <c r="I7" s="1511"/>
      <c r="J7" s="240"/>
      <c r="K7" s="238" t="s">
        <v>269</v>
      </c>
      <c r="L7" s="239" t="s">
        <v>270</v>
      </c>
      <c r="M7" s="241" t="s">
        <v>269</v>
      </c>
      <c r="N7" s="239" t="s">
        <v>270</v>
      </c>
      <c r="O7" s="241" t="s">
        <v>269</v>
      </c>
      <c r="P7" s="239" t="s">
        <v>270</v>
      </c>
      <c r="Q7" s="241" t="s">
        <v>269</v>
      </c>
      <c r="R7" s="239" t="s">
        <v>270</v>
      </c>
      <c r="S7" s="241" t="s">
        <v>269</v>
      </c>
      <c r="T7" s="239" t="s">
        <v>270</v>
      </c>
      <c r="U7" s="1489"/>
      <c r="V7" s="1508"/>
      <c r="W7" s="1511"/>
      <c r="X7" s="1473"/>
      <c r="Y7" s="1514"/>
      <c r="Z7" s="1481"/>
      <c r="AA7" s="1495"/>
      <c r="AB7" s="1542"/>
    </row>
    <row r="8" spans="1:256" ht="13.5" thickBot="1">
      <c r="A8" s="242">
        <v>1</v>
      </c>
      <c r="B8" s="243"/>
      <c r="C8" s="244">
        <v>2</v>
      </c>
      <c r="D8" s="244">
        <v>3</v>
      </c>
      <c r="E8" s="244">
        <v>4</v>
      </c>
      <c r="F8" s="245">
        <v>5</v>
      </c>
      <c r="G8" s="246">
        <v>6</v>
      </c>
      <c r="H8" s="247">
        <v>7</v>
      </c>
      <c r="I8" s="247">
        <v>8</v>
      </c>
      <c r="J8" s="248">
        <v>9</v>
      </c>
      <c r="K8" s="246">
        <v>10</v>
      </c>
      <c r="L8" s="247">
        <v>11</v>
      </c>
      <c r="M8" s="247">
        <v>12</v>
      </c>
      <c r="N8" s="247">
        <v>13</v>
      </c>
      <c r="O8" s="247">
        <v>14</v>
      </c>
      <c r="P8" s="247">
        <v>15</v>
      </c>
      <c r="Q8" s="247">
        <v>16</v>
      </c>
      <c r="R8" s="247">
        <v>17</v>
      </c>
      <c r="S8" s="247">
        <v>18</v>
      </c>
      <c r="T8" s="247">
        <v>19</v>
      </c>
      <c r="U8" s="248">
        <v>20</v>
      </c>
      <c r="V8" s="249">
        <v>21</v>
      </c>
      <c r="W8" s="244">
        <v>22</v>
      </c>
      <c r="X8" s="244">
        <v>23</v>
      </c>
      <c r="Y8" s="245">
        <v>24</v>
      </c>
      <c r="Z8" s="250">
        <v>25</v>
      </c>
      <c r="AA8" s="251">
        <v>26</v>
      </c>
      <c r="AB8" s="197"/>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252"/>
      <c r="EJ8" s="252"/>
      <c r="EK8" s="252"/>
      <c r="EL8" s="252"/>
      <c r="EM8" s="252"/>
      <c r="EN8" s="252"/>
      <c r="EO8" s="252"/>
      <c r="EP8" s="252"/>
      <c r="EQ8" s="252"/>
      <c r="ER8" s="252"/>
      <c r="ES8" s="252"/>
      <c r="ET8" s="252"/>
      <c r="EU8" s="252"/>
      <c r="EV8" s="252"/>
      <c r="EW8" s="252"/>
      <c r="EX8" s="252"/>
      <c r="EY8" s="252"/>
      <c r="EZ8" s="252"/>
      <c r="FA8" s="252"/>
      <c r="FB8" s="252"/>
      <c r="FC8" s="252"/>
      <c r="FD8" s="252"/>
      <c r="FE8" s="252"/>
      <c r="FF8" s="252"/>
      <c r="FG8" s="252"/>
      <c r="FH8" s="252"/>
      <c r="FI8" s="252"/>
      <c r="FJ8" s="252"/>
      <c r="FK8" s="252"/>
      <c r="FL8" s="252"/>
      <c r="FM8" s="252"/>
      <c r="FN8" s="252"/>
      <c r="FO8" s="252"/>
      <c r="FP8" s="252"/>
      <c r="FQ8" s="252"/>
      <c r="FR8" s="252"/>
      <c r="FS8" s="252"/>
      <c r="FT8" s="252"/>
      <c r="FU8" s="252"/>
      <c r="FV8" s="252"/>
      <c r="FW8" s="252"/>
      <c r="FX8" s="252"/>
      <c r="FY8" s="252"/>
      <c r="FZ8" s="252"/>
      <c r="GA8" s="252"/>
      <c r="GB8" s="252"/>
      <c r="GC8" s="252"/>
      <c r="GD8" s="252"/>
      <c r="GE8" s="252"/>
      <c r="GF8" s="252"/>
      <c r="GG8" s="252"/>
      <c r="GH8" s="252"/>
      <c r="GI8" s="252"/>
      <c r="GJ8" s="252"/>
      <c r="GK8" s="252"/>
      <c r="GL8" s="252"/>
      <c r="GM8" s="252"/>
      <c r="GN8" s="252"/>
      <c r="GO8" s="252"/>
      <c r="GP8" s="252"/>
      <c r="GQ8" s="252"/>
      <c r="GR8" s="252"/>
      <c r="GS8" s="252"/>
      <c r="GT8" s="252"/>
      <c r="GU8" s="252"/>
      <c r="GV8" s="252"/>
      <c r="GW8" s="252"/>
      <c r="GX8" s="252"/>
      <c r="GY8" s="252"/>
      <c r="GZ8" s="252"/>
      <c r="HA8" s="252"/>
      <c r="HB8" s="252"/>
      <c r="HC8" s="252"/>
      <c r="HD8" s="252"/>
      <c r="HE8" s="252"/>
      <c r="HF8" s="252"/>
      <c r="HG8" s="252"/>
      <c r="HH8" s="252"/>
      <c r="HI8" s="252"/>
      <c r="HJ8" s="252"/>
      <c r="HK8" s="252"/>
      <c r="HL8" s="252"/>
      <c r="HM8" s="252"/>
      <c r="HN8" s="252"/>
      <c r="HO8" s="252"/>
      <c r="HP8" s="252"/>
      <c r="HQ8" s="252"/>
      <c r="HR8" s="252"/>
      <c r="HS8" s="252"/>
      <c r="HT8" s="252"/>
      <c r="HU8" s="252"/>
      <c r="HV8" s="252"/>
      <c r="HW8" s="252"/>
      <c r="HX8" s="252"/>
      <c r="HY8" s="252"/>
      <c r="HZ8" s="252"/>
      <c r="IA8" s="252"/>
      <c r="IB8" s="252"/>
      <c r="IC8" s="252"/>
      <c r="ID8" s="252"/>
      <c r="IE8" s="252"/>
      <c r="IF8" s="252"/>
      <c r="IG8" s="252"/>
      <c r="IH8" s="252"/>
      <c r="II8" s="252"/>
      <c r="IJ8" s="252"/>
      <c r="IK8" s="252"/>
      <c r="IL8" s="252"/>
      <c r="IM8" s="252"/>
      <c r="IN8" s="252"/>
      <c r="IO8" s="252"/>
      <c r="IP8" s="252"/>
      <c r="IQ8" s="252"/>
      <c r="IR8" s="252"/>
      <c r="IS8" s="252"/>
      <c r="IT8" s="252"/>
      <c r="IU8" s="252"/>
      <c r="IV8" s="252"/>
    </row>
    <row r="9" spans="1:256" ht="12" customHeight="1">
      <c r="A9" s="1521" t="s">
        <v>212</v>
      </c>
      <c r="B9" s="1522"/>
      <c r="C9" s="1522"/>
      <c r="D9" s="530">
        <v>3</v>
      </c>
      <c r="E9" s="531"/>
      <c r="F9" s="531"/>
      <c r="G9" s="531"/>
      <c r="H9" s="531"/>
      <c r="I9" s="531"/>
      <c r="J9" s="531"/>
      <c r="K9" s="531"/>
      <c r="L9" s="531"/>
      <c r="M9" s="531"/>
      <c r="N9" s="531"/>
      <c r="O9" s="531"/>
      <c r="P9" s="531"/>
      <c r="Q9" s="531"/>
      <c r="R9" s="531"/>
      <c r="S9" s="531"/>
      <c r="T9" s="531"/>
      <c r="U9" s="531"/>
      <c r="V9" s="531"/>
      <c r="W9" s="531"/>
      <c r="X9" s="531"/>
      <c r="Y9" s="532"/>
      <c r="Z9" s="533"/>
      <c r="AA9" s="534"/>
      <c r="AB9" s="197"/>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0" spans="1:256" ht="18.75" customHeight="1">
      <c r="A10" s="93">
        <v>1</v>
      </c>
      <c r="B10" s="253" t="s">
        <v>271</v>
      </c>
      <c r="C10" s="94" t="s">
        <v>213</v>
      </c>
      <c r="D10" s="254">
        <v>1</v>
      </c>
      <c r="E10" s="95">
        <v>18558</v>
      </c>
      <c r="F10" s="96">
        <f>E10*D10</f>
        <v>18558</v>
      </c>
      <c r="G10" s="97">
        <v>0</v>
      </c>
      <c r="H10" s="96">
        <f>F10*G10</f>
        <v>0</v>
      </c>
      <c r="I10" s="97">
        <v>0.3</v>
      </c>
      <c r="J10" s="98">
        <f>E10*I10</f>
        <v>5567.4</v>
      </c>
      <c r="K10" s="97">
        <v>0</v>
      </c>
      <c r="L10" s="96">
        <f>F10*K10</f>
        <v>0</v>
      </c>
      <c r="M10" s="97">
        <v>0.25</v>
      </c>
      <c r="N10" s="96">
        <f>F10*M10</f>
        <v>4639.5</v>
      </c>
      <c r="O10" s="97">
        <v>0.25</v>
      </c>
      <c r="P10" s="96">
        <f>F10*O10</f>
        <v>4639.5</v>
      </c>
      <c r="Q10" s="97">
        <v>0</v>
      </c>
      <c r="R10" s="96">
        <f>F10*Q10</f>
        <v>0</v>
      </c>
      <c r="S10" s="97">
        <v>0</v>
      </c>
      <c r="T10" s="96">
        <f>F10*S10</f>
        <v>0</v>
      </c>
      <c r="U10" s="98">
        <f>L10+N10+P10+R10+T10</f>
        <v>9279</v>
      </c>
      <c r="V10" s="99">
        <f>F10+J10+U10</f>
        <v>33404.4</v>
      </c>
      <c r="W10" s="97">
        <v>1.4</v>
      </c>
      <c r="X10" s="100">
        <f>V10*W10</f>
        <v>46766.159999999996</v>
      </c>
      <c r="Y10" s="101">
        <f>F10+J10+U10+X10</f>
        <v>80170.56</v>
      </c>
      <c r="Z10" s="106">
        <f>(E10*37)*2.4/12</f>
        <v>137329.19999999998</v>
      </c>
      <c r="AA10" s="101">
        <f>(Y10+Z10)*12</f>
        <v>2609997.1199999996</v>
      </c>
      <c r="AB10" s="255"/>
      <c r="AC10" s="511"/>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row>
    <row r="11" spans="1:256" ht="14.25" customHeight="1">
      <c r="A11" s="93">
        <v>2</v>
      </c>
      <c r="B11" s="102" t="s">
        <v>273</v>
      </c>
      <c r="C11" s="103" t="s">
        <v>605</v>
      </c>
      <c r="D11" s="104">
        <v>1</v>
      </c>
      <c r="E11" s="95">
        <v>14846</v>
      </c>
      <c r="F11" s="96">
        <f>E11*D11</f>
        <v>14846</v>
      </c>
      <c r="G11" s="97">
        <v>0</v>
      </c>
      <c r="H11" s="96">
        <f>F11*G11</f>
        <v>0</v>
      </c>
      <c r="I11" s="97">
        <v>0.2</v>
      </c>
      <c r="J11" s="98">
        <f aca="true" t="shared" si="0" ref="J11:J37">E11*I11</f>
        <v>2969.2000000000003</v>
      </c>
      <c r="K11" s="97">
        <v>0</v>
      </c>
      <c r="L11" s="96">
        <f>F11*K11</f>
        <v>0</v>
      </c>
      <c r="M11" s="97">
        <v>0</v>
      </c>
      <c r="N11" s="96">
        <f>F11*M11</f>
        <v>0</v>
      </c>
      <c r="O11" s="97">
        <v>0.25</v>
      </c>
      <c r="P11" s="96">
        <f>F11*O11</f>
        <v>3711.5</v>
      </c>
      <c r="Q11" s="97">
        <v>0.8</v>
      </c>
      <c r="R11" s="96">
        <f>F11*Q11</f>
        <v>11876.800000000001</v>
      </c>
      <c r="S11" s="97">
        <v>0</v>
      </c>
      <c r="T11" s="96">
        <f>F11*S11</f>
        <v>0</v>
      </c>
      <c r="U11" s="98">
        <f>L11+N11+P11+R11+T11</f>
        <v>15588.300000000001</v>
      </c>
      <c r="V11" s="99">
        <f>F11+J11+U11</f>
        <v>33403.5</v>
      </c>
      <c r="W11" s="97">
        <v>1.4</v>
      </c>
      <c r="X11" s="100">
        <f>V11*W11</f>
        <v>46764.899999999994</v>
      </c>
      <c r="Y11" s="101">
        <f>F11+J11+U11+X11</f>
        <v>80168.4</v>
      </c>
      <c r="Z11" s="106">
        <f>Y11*20.7%</f>
        <v>16594.858799999998</v>
      </c>
      <c r="AA11" s="101">
        <f>(Y11+Z11)*12</f>
        <v>1161159.1056</v>
      </c>
      <c r="AB11" s="198"/>
      <c r="AC11" s="511"/>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c r="IU11" s="105"/>
      <c r="IV11" s="105"/>
    </row>
    <row r="12" spans="1:256" ht="14.25" customHeight="1">
      <c r="A12" s="93">
        <v>2</v>
      </c>
      <c r="B12" s="102" t="s">
        <v>273</v>
      </c>
      <c r="C12" s="103" t="s">
        <v>272</v>
      </c>
      <c r="D12" s="104">
        <v>1</v>
      </c>
      <c r="E12" s="95">
        <v>12865</v>
      </c>
      <c r="F12" s="96">
        <f>E12*D12</f>
        <v>12865</v>
      </c>
      <c r="G12" s="97">
        <v>0</v>
      </c>
      <c r="H12" s="96">
        <f>F12*G12</f>
        <v>0</v>
      </c>
      <c r="I12" s="97">
        <v>0.2</v>
      </c>
      <c r="J12" s="98">
        <f t="shared" si="0"/>
        <v>2573</v>
      </c>
      <c r="K12" s="97">
        <v>0</v>
      </c>
      <c r="L12" s="96">
        <f>F12*K12</f>
        <v>0</v>
      </c>
      <c r="M12" s="97">
        <v>0</v>
      </c>
      <c r="N12" s="96">
        <f>F12*M12</f>
        <v>0</v>
      </c>
      <c r="O12" s="97">
        <v>0.25</v>
      </c>
      <c r="P12" s="96">
        <f>F12*O12</f>
        <v>3216.25</v>
      </c>
      <c r="Q12" s="97">
        <v>0.75</v>
      </c>
      <c r="R12" s="96">
        <f>F12*Q12</f>
        <v>9648.75</v>
      </c>
      <c r="S12" s="97">
        <v>0</v>
      </c>
      <c r="T12" s="96">
        <f>F12*S12</f>
        <v>0</v>
      </c>
      <c r="U12" s="98">
        <f>L12+N12+P12+R12+T12</f>
        <v>12865</v>
      </c>
      <c r="V12" s="99">
        <f>F12+J12+U12</f>
        <v>28303</v>
      </c>
      <c r="W12" s="97">
        <v>1.4</v>
      </c>
      <c r="X12" s="100">
        <f>V12*W12</f>
        <v>39624.2</v>
      </c>
      <c r="Y12" s="101">
        <f>F12+J12+U12+X12</f>
        <v>67927.2</v>
      </c>
      <c r="Z12" s="106">
        <f>Y12*20.7%</f>
        <v>14060.9304</v>
      </c>
      <c r="AA12" s="101">
        <f>(Y12+Z12)*12</f>
        <v>983857.5647999999</v>
      </c>
      <c r="AB12" s="198"/>
      <c r="AC12" s="511"/>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c r="IU12" s="105"/>
      <c r="IV12" s="105"/>
    </row>
    <row r="13" spans="1:256" ht="25.5" customHeight="1">
      <c r="A13" s="1523" t="s">
        <v>274</v>
      </c>
      <c r="B13" s="1524"/>
      <c r="C13" s="1525"/>
      <c r="D13" s="529">
        <f>SUM(D14:D17)</f>
        <v>4</v>
      </c>
      <c r="E13" s="525"/>
      <c r="F13" s="525"/>
      <c r="G13" s="516"/>
      <c r="H13" s="515"/>
      <c r="I13" s="516"/>
      <c r="J13" s="526">
        <f t="shared" si="0"/>
        <v>0</v>
      </c>
      <c r="K13" s="516"/>
      <c r="L13" s="515"/>
      <c r="M13" s="516"/>
      <c r="N13" s="515"/>
      <c r="O13" s="516"/>
      <c r="P13" s="515"/>
      <c r="Q13" s="516"/>
      <c r="R13" s="515"/>
      <c r="S13" s="516"/>
      <c r="T13" s="515"/>
      <c r="U13" s="526"/>
      <c r="V13" s="527"/>
      <c r="W13" s="516"/>
      <c r="X13" s="528"/>
      <c r="Y13" s="519"/>
      <c r="Z13" s="518"/>
      <c r="AA13" s="519"/>
      <c r="AB13" s="198"/>
      <c r="AC13" s="511"/>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row>
    <row r="14" spans="1:256" ht="45.75" customHeight="1">
      <c r="A14" s="93">
        <v>3</v>
      </c>
      <c r="B14" s="103" t="s">
        <v>275</v>
      </c>
      <c r="C14" s="103" t="s">
        <v>220</v>
      </c>
      <c r="D14" s="256">
        <v>1</v>
      </c>
      <c r="E14" s="95">
        <v>4558</v>
      </c>
      <c r="F14" s="96">
        <f>D14*E14</f>
        <v>4558</v>
      </c>
      <c r="G14" s="97">
        <v>0</v>
      </c>
      <c r="H14" s="96">
        <f>F14*G14</f>
        <v>0</v>
      </c>
      <c r="I14" s="97">
        <v>0.05</v>
      </c>
      <c r="J14" s="98">
        <f t="shared" si="0"/>
        <v>227.9</v>
      </c>
      <c r="K14" s="97">
        <v>0</v>
      </c>
      <c r="L14" s="96">
        <f>F14*K14</f>
        <v>0</v>
      </c>
      <c r="M14" s="97">
        <v>0</v>
      </c>
      <c r="N14" s="96">
        <f>F14*M14</f>
        <v>0</v>
      </c>
      <c r="O14" s="97">
        <v>0.25</v>
      </c>
      <c r="P14" s="96">
        <f>F14*O14</f>
        <v>1139.5</v>
      </c>
      <c r="Q14" s="97">
        <v>0.9</v>
      </c>
      <c r="R14" s="96">
        <f>F14*Q14</f>
        <v>4102.2</v>
      </c>
      <c r="S14" s="97">
        <v>0</v>
      </c>
      <c r="T14" s="96">
        <f>F14*S14</f>
        <v>0</v>
      </c>
      <c r="U14" s="98">
        <f>L14+N14+P14+R14+T14</f>
        <v>5241.7</v>
      </c>
      <c r="V14" s="99">
        <f>F14+J14+U14</f>
        <v>10027.599999999999</v>
      </c>
      <c r="W14" s="97">
        <v>1.4</v>
      </c>
      <c r="X14" s="100">
        <f>V14*W14</f>
        <v>14038.639999999998</v>
      </c>
      <c r="Y14" s="101">
        <f>F14+J14+U14+X14</f>
        <v>24066.239999999998</v>
      </c>
      <c r="Z14" s="106">
        <f>Y14*25%</f>
        <v>6016.5599999999995</v>
      </c>
      <c r="AA14" s="101">
        <f aca="true" t="shared" si="1" ref="AA14:AA45">(Y14+Z14)*12</f>
        <v>360993.6</v>
      </c>
      <c r="AB14" s="197"/>
      <c r="AC14" s="511"/>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row>
    <row r="15" spans="1:256" ht="18" customHeight="1">
      <c r="A15" s="107">
        <v>4</v>
      </c>
      <c r="B15" s="103" t="s">
        <v>275</v>
      </c>
      <c r="C15" s="103" t="s">
        <v>1033</v>
      </c>
      <c r="D15" s="256">
        <v>1</v>
      </c>
      <c r="E15" s="95">
        <v>5479</v>
      </c>
      <c r="F15" s="96">
        <f>D15*E15</f>
        <v>5479</v>
      </c>
      <c r="G15" s="97">
        <v>0</v>
      </c>
      <c r="H15" s="96">
        <f>F15*G15</f>
        <v>0</v>
      </c>
      <c r="I15" s="97">
        <v>0.15</v>
      </c>
      <c r="J15" s="98">
        <f t="shared" si="0"/>
        <v>821.85</v>
      </c>
      <c r="K15" s="97">
        <v>0</v>
      </c>
      <c r="L15" s="96">
        <f>F15*K15</f>
        <v>0</v>
      </c>
      <c r="M15" s="97">
        <v>0</v>
      </c>
      <c r="N15" s="96">
        <f>F15*M15</f>
        <v>0</v>
      </c>
      <c r="O15" s="97">
        <v>0.25</v>
      </c>
      <c r="P15" s="96">
        <f>F15*O15</f>
        <v>1369.75</v>
      </c>
      <c r="Q15" s="97">
        <v>0.9</v>
      </c>
      <c r="R15" s="96">
        <f>F15*Q15</f>
        <v>4931.1</v>
      </c>
      <c r="S15" s="97">
        <v>0</v>
      </c>
      <c r="T15" s="96">
        <f>F15*S15</f>
        <v>0</v>
      </c>
      <c r="U15" s="98">
        <f>L15+N15+P15+R15+T15</f>
        <v>6300.85</v>
      </c>
      <c r="V15" s="99">
        <f>F15+J15+U15</f>
        <v>12601.7</v>
      </c>
      <c r="W15" s="97">
        <v>1.4</v>
      </c>
      <c r="X15" s="100">
        <f>V15*W15</f>
        <v>17642.38</v>
      </c>
      <c r="Y15" s="101">
        <f>F15+J15+U15+X15</f>
        <v>30244.08</v>
      </c>
      <c r="Z15" s="106">
        <f>Y15*25%</f>
        <v>7561.02</v>
      </c>
      <c r="AA15" s="101">
        <f t="shared" si="1"/>
        <v>453661.20000000007</v>
      </c>
      <c r="AB15" s="255">
        <f>Y15+Z15</f>
        <v>37805.100000000006</v>
      </c>
      <c r="AC15" s="511"/>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c r="IR15" s="92"/>
      <c r="IS15" s="92"/>
      <c r="IT15" s="92"/>
      <c r="IU15" s="92"/>
      <c r="IV15" s="92"/>
    </row>
    <row r="16" spans="1:256" ht="12" customHeight="1">
      <c r="A16" s="93">
        <v>5</v>
      </c>
      <c r="B16" s="253" t="s">
        <v>276</v>
      </c>
      <c r="C16" s="94" t="s">
        <v>218</v>
      </c>
      <c r="D16" s="257">
        <v>1</v>
      </c>
      <c r="E16" s="95">
        <v>6397</v>
      </c>
      <c r="F16" s="96">
        <f>D16*E16</f>
        <v>6397</v>
      </c>
      <c r="G16" s="97">
        <v>0</v>
      </c>
      <c r="H16" s="96">
        <f>F16*G16</f>
        <v>0</v>
      </c>
      <c r="I16" s="97">
        <v>0.15</v>
      </c>
      <c r="J16" s="98">
        <f t="shared" si="0"/>
        <v>959.55</v>
      </c>
      <c r="K16" s="97">
        <v>0</v>
      </c>
      <c r="L16" s="96">
        <f>F16*K16</f>
        <v>0</v>
      </c>
      <c r="M16" s="97"/>
      <c r="N16" s="96">
        <f>F16*M16</f>
        <v>0</v>
      </c>
      <c r="O16" s="97">
        <v>0.25</v>
      </c>
      <c r="P16" s="96">
        <f>F16*O16</f>
        <v>1599.25</v>
      </c>
      <c r="Q16" s="97">
        <v>0.9</v>
      </c>
      <c r="R16" s="96">
        <f>F16*Q16</f>
        <v>5757.3</v>
      </c>
      <c r="S16" s="97">
        <v>0</v>
      </c>
      <c r="T16" s="96">
        <f>F16*S16</f>
        <v>0</v>
      </c>
      <c r="U16" s="98">
        <f>L16+N16+P16+R16+T16</f>
        <v>7356.55</v>
      </c>
      <c r="V16" s="99">
        <f>F16+J16+U16</f>
        <v>14713.1</v>
      </c>
      <c r="W16" s="97">
        <v>1.4</v>
      </c>
      <c r="X16" s="100">
        <f>V16*W16</f>
        <v>20598.34</v>
      </c>
      <c r="Y16" s="101">
        <f>F16+J16+U16+X16</f>
        <v>35311.44</v>
      </c>
      <c r="Z16" s="106">
        <f>Y16*25%</f>
        <v>8827.86</v>
      </c>
      <c r="AA16" s="101">
        <f t="shared" si="1"/>
        <v>529671.6000000001</v>
      </c>
      <c r="AB16" s="255">
        <f>Y16+Z16</f>
        <v>44139.3</v>
      </c>
      <c r="AC16" s="511"/>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row>
    <row r="17" spans="1:256" s="258" customFormat="1" ht="23.25" customHeight="1">
      <c r="A17" s="93">
        <v>6</v>
      </c>
      <c r="B17" s="253" t="s">
        <v>277</v>
      </c>
      <c r="C17" s="94" t="s">
        <v>219</v>
      </c>
      <c r="D17" s="104">
        <v>1</v>
      </c>
      <c r="E17" s="95">
        <v>4864</v>
      </c>
      <c r="F17" s="96">
        <f>D17*E17</f>
        <v>4864</v>
      </c>
      <c r="G17" s="97">
        <v>0</v>
      </c>
      <c r="H17" s="96">
        <f>F17*G17</f>
        <v>0</v>
      </c>
      <c r="I17" s="97">
        <v>0.3</v>
      </c>
      <c r="J17" s="98">
        <f t="shared" si="0"/>
        <v>1459.2</v>
      </c>
      <c r="K17" s="97">
        <v>0</v>
      </c>
      <c r="L17" s="96">
        <f>F17*K17</f>
        <v>0</v>
      </c>
      <c r="M17" s="97">
        <v>0</v>
      </c>
      <c r="N17" s="96">
        <f>F17*M17</f>
        <v>0</v>
      </c>
      <c r="O17" s="97">
        <v>0.25</v>
      </c>
      <c r="P17" s="96">
        <f>F17*O17</f>
        <v>1216</v>
      </c>
      <c r="Q17" s="97">
        <v>0.9</v>
      </c>
      <c r="R17" s="96">
        <f>F17*Q17</f>
        <v>4377.6</v>
      </c>
      <c r="S17" s="97">
        <v>0</v>
      </c>
      <c r="T17" s="96">
        <f>F17*S17</f>
        <v>0</v>
      </c>
      <c r="U17" s="98">
        <f>L17+N17+P17+R17+T17</f>
        <v>5593.6</v>
      </c>
      <c r="V17" s="99">
        <f>F17+J17+U17</f>
        <v>11916.8</v>
      </c>
      <c r="W17" s="97">
        <v>1.4</v>
      </c>
      <c r="X17" s="100">
        <f>V17*W17</f>
        <v>16683.519999999997</v>
      </c>
      <c r="Y17" s="101">
        <f>F17+J17+U17+X17</f>
        <v>28600.319999999996</v>
      </c>
      <c r="Z17" s="106">
        <f>Y17*25%</f>
        <v>7150.079999999999</v>
      </c>
      <c r="AA17" s="101">
        <f t="shared" si="1"/>
        <v>429004.79999999993</v>
      </c>
      <c r="AB17" s="255">
        <f>Y17+Z17</f>
        <v>35750.399999999994</v>
      </c>
      <c r="AC17" s="511"/>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row>
    <row r="18" spans="1:256" ht="12" customHeight="1">
      <c r="A18" s="1526" t="s">
        <v>221</v>
      </c>
      <c r="B18" s="1527"/>
      <c r="C18" s="1528"/>
      <c r="D18" s="524">
        <f>SUM(D19:D46)</f>
        <v>27</v>
      </c>
      <c r="E18" s="525"/>
      <c r="F18" s="515"/>
      <c r="G18" s="516"/>
      <c r="H18" s="515"/>
      <c r="I18" s="516"/>
      <c r="J18" s="526">
        <f t="shared" si="0"/>
        <v>0</v>
      </c>
      <c r="K18" s="516"/>
      <c r="L18" s="515"/>
      <c r="M18" s="516"/>
      <c r="N18" s="515"/>
      <c r="O18" s="516"/>
      <c r="P18" s="515"/>
      <c r="Q18" s="516"/>
      <c r="R18" s="515"/>
      <c r="S18" s="516"/>
      <c r="T18" s="515"/>
      <c r="U18" s="526"/>
      <c r="V18" s="527"/>
      <c r="W18" s="516"/>
      <c r="X18" s="528"/>
      <c r="Y18" s="519"/>
      <c r="Z18" s="518"/>
      <c r="AA18" s="519"/>
      <c r="AB18" s="197"/>
      <c r="AC18" s="511"/>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c r="IR18" s="92"/>
      <c r="IS18" s="92"/>
      <c r="IT18" s="92"/>
      <c r="IU18" s="92"/>
      <c r="IV18" s="92"/>
    </row>
    <row r="19" spans="1:256" ht="26.25" customHeight="1">
      <c r="A19" s="93">
        <v>7</v>
      </c>
      <c r="B19" s="253" t="s">
        <v>278</v>
      </c>
      <c r="C19" s="94" t="s">
        <v>279</v>
      </c>
      <c r="D19" s="254">
        <v>1</v>
      </c>
      <c r="E19" s="95">
        <v>11538</v>
      </c>
      <c r="F19" s="96">
        <f aca="true" t="shared" si="2" ref="F19:F46">D19*E19</f>
        <v>11538</v>
      </c>
      <c r="G19" s="97">
        <v>0</v>
      </c>
      <c r="H19" s="96">
        <f aca="true" t="shared" si="3" ref="H19:H37">F19*G19</f>
        <v>0</v>
      </c>
      <c r="I19" s="97">
        <v>0.05</v>
      </c>
      <c r="J19" s="98">
        <f t="shared" si="0"/>
        <v>576.9</v>
      </c>
      <c r="K19" s="97">
        <v>0</v>
      </c>
      <c r="L19" s="96">
        <f aca="true" t="shared" si="4" ref="L19:L37">F19*K19</f>
        <v>0</v>
      </c>
      <c r="M19" s="97">
        <v>0</v>
      </c>
      <c r="N19" s="96">
        <f aca="true" t="shared" si="5" ref="N19:N37">F19*M19</f>
        <v>0</v>
      </c>
      <c r="O19" s="97">
        <v>0.25</v>
      </c>
      <c r="P19" s="96">
        <f aca="true" t="shared" si="6" ref="P19:P37">F19*O19</f>
        <v>2884.5</v>
      </c>
      <c r="Q19" s="97">
        <v>0.6</v>
      </c>
      <c r="R19" s="96">
        <f aca="true" t="shared" si="7" ref="R19:R37">F19*Q19</f>
        <v>6922.8</v>
      </c>
      <c r="S19" s="97">
        <v>0</v>
      </c>
      <c r="T19" s="96">
        <f aca="true" t="shared" si="8" ref="T19:T37">F19*S19</f>
        <v>0</v>
      </c>
      <c r="U19" s="98">
        <f aca="true" t="shared" si="9" ref="U19:U46">L19+N19+P19+R19+T19</f>
        <v>9807.3</v>
      </c>
      <c r="V19" s="99">
        <f aca="true" t="shared" si="10" ref="V19:V37">F19+J19+U19</f>
        <v>21922.199999999997</v>
      </c>
      <c r="W19" s="97">
        <v>1.4</v>
      </c>
      <c r="X19" s="100">
        <f>V19*W19</f>
        <v>30691.079999999994</v>
      </c>
      <c r="Y19" s="101">
        <f aca="true" t="shared" si="11" ref="Y19:Y37">F19+J19+U19+X19</f>
        <v>52613.27999999999</v>
      </c>
      <c r="Z19" s="106">
        <f>Y19*20.7%</f>
        <v>10890.948959999998</v>
      </c>
      <c r="AA19" s="101">
        <f>(Y19+Z19)*12</f>
        <v>762050.74752</v>
      </c>
      <c r="AB19" s="197"/>
      <c r="AC19" s="511"/>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c r="IV19" s="92"/>
    </row>
    <row r="20" spans="1:256" ht="13.5" customHeight="1">
      <c r="A20" s="669">
        <v>8</v>
      </c>
      <c r="B20" s="682" t="s">
        <v>280</v>
      </c>
      <c r="C20" s="683" t="s">
        <v>281</v>
      </c>
      <c r="D20" s="684">
        <v>1</v>
      </c>
      <c r="E20" s="673">
        <v>11538</v>
      </c>
      <c r="F20" s="674">
        <f t="shared" si="2"/>
        <v>11538</v>
      </c>
      <c r="G20" s="675">
        <v>0</v>
      </c>
      <c r="H20" s="674">
        <f t="shared" si="3"/>
        <v>0</v>
      </c>
      <c r="I20" s="675">
        <v>0.3</v>
      </c>
      <c r="J20" s="676">
        <f t="shared" si="0"/>
        <v>3461.4</v>
      </c>
      <c r="K20" s="675">
        <v>0</v>
      </c>
      <c r="L20" s="674">
        <f t="shared" si="4"/>
        <v>0</v>
      </c>
      <c r="M20" s="675">
        <v>0</v>
      </c>
      <c r="N20" s="674">
        <f t="shared" si="5"/>
        <v>0</v>
      </c>
      <c r="O20" s="675">
        <v>0.25</v>
      </c>
      <c r="P20" s="674">
        <f t="shared" si="6"/>
        <v>2884.5</v>
      </c>
      <c r="Q20" s="675">
        <v>0.6</v>
      </c>
      <c r="R20" s="674">
        <f t="shared" si="7"/>
        <v>6922.8</v>
      </c>
      <c r="S20" s="675">
        <v>0</v>
      </c>
      <c r="T20" s="674">
        <f t="shared" si="8"/>
        <v>0</v>
      </c>
      <c r="U20" s="676">
        <f t="shared" si="9"/>
        <v>9807.3</v>
      </c>
      <c r="V20" s="677">
        <f t="shared" si="10"/>
        <v>24806.699999999997</v>
      </c>
      <c r="W20" s="675">
        <v>1.4</v>
      </c>
      <c r="X20" s="678">
        <f aca="true" t="shared" si="12" ref="X20:X32">V20*W20</f>
        <v>34729.37999999999</v>
      </c>
      <c r="Y20" s="679">
        <f t="shared" si="11"/>
        <v>59536.07999999999</v>
      </c>
      <c r="Z20" s="680">
        <f aca="true" t="shared" si="13" ref="Z20:Z37">Y20*20.7%</f>
        <v>12323.968559999998</v>
      </c>
      <c r="AA20" s="679">
        <f t="shared" si="1"/>
        <v>862320.5827199998</v>
      </c>
      <c r="AB20" s="681"/>
      <c r="AC20" s="511"/>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c r="IR20" s="92"/>
      <c r="IS20" s="92"/>
      <c r="IT20" s="92"/>
      <c r="IU20" s="92"/>
      <c r="IV20" s="92"/>
    </row>
    <row r="21" spans="1:256" ht="25.5" customHeight="1">
      <c r="A21" s="626">
        <v>9</v>
      </c>
      <c r="B21" s="685" t="s">
        <v>282</v>
      </c>
      <c r="C21" s="686" t="s">
        <v>1036</v>
      </c>
      <c r="D21" s="687">
        <v>1</v>
      </c>
      <c r="E21" s="630">
        <v>11538</v>
      </c>
      <c r="F21" s="631">
        <f t="shared" si="2"/>
        <v>11538</v>
      </c>
      <c r="G21" s="632">
        <v>0</v>
      </c>
      <c r="H21" s="631">
        <f t="shared" si="3"/>
        <v>0</v>
      </c>
      <c r="I21" s="632">
        <v>0.3</v>
      </c>
      <c r="J21" s="633">
        <f t="shared" si="0"/>
        <v>3461.4</v>
      </c>
      <c r="K21" s="632">
        <v>0</v>
      </c>
      <c r="L21" s="631">
        <f t="shared" si="4"/>
        <v>0</v>
      </c>
      <c r="M21" s="632">
        <v>0</v>
      </c>
      <c r="N21" s="631">
        <f t="shared" si="5"/>
        <v>0</v>
      </c>
      <c r="O21" s="632">
        <v>0.25</v>
      </c>
      <c r="P21" s="631">
        <f t="shared" si="6"/>
        <v>2884.5</v>
      </c>
      <c r="Q21" s="632">
        <v>0.6</v>
      </c>
      <c r="R21" s="631">
        <f t="shared" si="7"/>
        <v>6922.8</v>
      </c>
      <c r="S21" s="632">
        <v>0</v>
      </c>
      <c r="T21" s="631">
        <f t="shared" si="8"/>
        <v>0</v>
      </c>
      <c r="U21" s="633">
        <f t="shared" si="9"/>
        <v>9807.3</v>
      </c>
      <c r="V21" s="634">
        <f t="shared" si="10"/>
        <v>24806.699999999997</v>
      </c>
      <c r="W21" s="632">
        <v>1.4</v>
      </c>
      <c r="X21" s="635">
        <f t="shared" si="12"/>
        <v>34729.37999999999</v>
      </c>
      <c r="Y21" s="636">
        <f t="shared" si="11"/>
        <v>59536.07999999999</v>
      </c>
      <c r="Z21" s="637">
        <f t="shared" si="13"/>
        <v>12323.968559999998</v>
      </c>
      <c r="AA21" s="636">
        <f t="shared" si="1"/>
        <v>862320.5827199998</v>
      </c>
      <c r="AB21" s="638"/>
      <c r="AC21" s="511"/>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row>
    <row r="22" spans="1:256" ht="15.75" customHeight="1">
      <c r="A22" s="669">
        <v>10</v>
      </c>
      <c r="B22" s="670" t="s">
        <v>283</v>
      </c>
      <c r="C22" s="671" t="s">
        <v>284</v>
      </c>
      <c r="D22" s="672">
        <v>1</v>
      </c>
      <c r="E22" s="673">
        <v>8837</v>
      </c>
      <c r="F22" s="674">
        <f t="shared" si="2"/>
        <v>8837</v>
      </c>
      <c r="G22" s="675">
        <v>0</v>
      </c>
      <c r="H22" s="674">
        <f t="shared" si="3"/>
        <v>0</v>
      </c>
      <c r="I22" s="675">
        <v>0.3</v>
      </c>
      <c r="J22" s="676">
        <f t="shared" si="0"/>
        <v>2651.1</v>
      </c>
      <c r="K22" s="675">
        <v>0</v>
      </c>
      <c r="L22" s="674">
        <f t="shared" si="4"/>
        <v>0</v>
      </c>
      <c r="M22" s="675">
        <v>0</v>
      </c>
      <c r="N22" s="674">
        <f t="shared" si="5"/>
        <v>0</v>
      </c>
      <c r="O22" s="675">
        <v>0.25</v>
      </c>
      <c r="P22" s="674">
        <f t="shared" si="6"/>
        <v>2209.25</v>
      </c>
      <c r="Q22" s="675">
        <v>0.6</v>
      </c>
      <c r="R22" s="674">
        <f t="shared" si="7"/>
        <v>5302.2</v>
      </c>
      <c r="S22" s="675">
        <v>0.25</v>
      </c>
      <c r="T22" s="674">
        <f t="shared" si="8"/>
        <v>2209.25</v>
      </c>
      <c r="U22" s="676">
        <f t="shared" si="9"/>
        <v>9720.7</v>
      </c>
      <c r="V22" s="677">
        <f t="shared" si="10"/>
        <v>21208.800000000003</v>
      </c>
      <c r="W22" s="675">
        <v>1.4</v>
      </c>
      <c r="X22" s="678">
        <f t="shared" si="12"/>
        <v>29692.320000000003</v>
      </c>
      <c r="Y22" s="679">
        <f t="shared" si="11"/>
        <v>50901.12000000001</v>
      </c>
      <c r="Z22" s="680">
        <f t="shared" si="13"/>
        <v>10536.531840000001</v>
      </c>
      <c r="AA22" s="679">
        <f t="shared" si="1"/>
        <v>737251.8220800002</v>
      </c>
      <c r="AB22" s="681"/>
      <c r="AC22" s="511"/>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c r="IR22" s="92"/>
      <c r="IS22" s="92"/>
      <c r="IT22" s="92"/>
      <c r="IU22" s="92"/>
      <c r="IV22" s="92"/>
    </row>
    <row r="23" spans="1:256" ht="15" customHeight="1">
      <c r="A23" s="669">
        <v>11</v>
      </c>
      <c r="B23" s="670" t="s">
        <v>285</v>
      </c>
      <c r="C23" s="671" t="s">
        <v>286</v>
      </c>
      <c r="D23" s="672">
        <v>1</v>
      </c>
      <c r="E23" s="673">
        <v>8837</v>
      </c>
      <c r="F23" s="674">
        <f t="shared" si="2"/>
        <v>8837</v>
      </c>
      <c r="G23" s="675">
        <v>0</v>
      </c>
      <c r="H23" s="674">
        <f t="shared" si="3"/>
        <v>0</v>
      </c>
      <c r="I23" s="675">
        <v>0.3</v>
      </c>
      <c r="J23" s="676">
        <f>E23*I23</f>
        <v>2651.1</v>
      </c>
      <c r="K23" s="675">
        <v>0</v>
      </c>
      <c r="L23" s="674">
        <f t="shared" si="4"/>
        <v>0</v>
      </c>
      <c r="M23" s="675">
        <v>0.1</v>
      </c>
      <c r="N23" s="674">
        <f t="shared" si="5"/>
        <v>883.7</v>
      </c>
      <c r="O23" s="675">
        <v>0.25</v>
      </c>
      <c r="P23" s="674">
        <f t="shared" si="6"/>
        <v>2209.25</v>
      </c>
      <c r="Q23" s="675">
        <v>0.6</v>
      </c>
      <c r="R23" s="674">
        <f t="shared" si="7"/>
        <v>5302.2</v>
      </c>
      <c r="S23" s="675">
        <v>0</v>
      </c>
      <c r="T23" s="674">
        <f t="shared" si="8"/>
        <v>0</v>
      </c>
      <c r="U23" s="676">
        <f t="shared" si="9"/>
        <v>8395.15</v>
      </c>
      <c r="V23" s="677">
        <f t="shared" si="10"/>
        <v>19883.25</v>
      </c>
      <c r="W23" s="675">
        <v>1.4</v>
      </c>
      <c r="X23" s="678">
        <f>V23*W23</f>
        <v>27836.55</v>
      </c>
      <c r="Y23" s="679">
        <f t="shared" si="11"/>
        <v>47719.8</v>
      </c>
      <c r="Z23" s="680">
        <f t="shared" si="13"/>
        <v>9877.9986</v>
      </c>
      <c r="AA23" s="679">
        <f t="shared" si="1"/>
        <v>691173.5832</v>
      </c>
      <c r="AB23" s="681"/>
      <c r="AC23" s="511"/>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row>
    <row r="24" spans="1:256" ht="15" customHeight="1">
      <c r="A24" s="669">
        <v>12</v>
      </c>
      <c r="B24" s="670" t="s">
        <v>287</v>
      </c>
      <c r="C24" s="671" t="s">
        <v>1035</v>
      </c>
      <c r="D24" s="672">
        <v>1</v>
      </c>
      <c r="E24" s="673">
        <v>8837</v>
      </c>
      <c r="F24" s="674">
        <f t="shared" si="2"/>
        <v>8837</v>
      </c>
      <c r="G24" s="675">
        <v>0</v>
      </c>
      <c r="H24" s="674">
        <f t="shared" si="3"/>
        <v>0</v>
      </c>
      <c r="I24" s="675">
        <v>0.15</v>
      </c>
      <c r="J24" s="676">
        <f>E24*I24</f>
        <v>1325.55</v>
      </c>
      <c r="K24" s="675">
        <v>0</v>
      </c>
      <c r="L24" s="674">
        <f t="shared" si="4"/>
        <v>0</v>
      </c>
      <c r="M24" s="675">
        <v>0.1</v>
      </c>
      <c r="N24" s="674">
        <f t="shared" si="5"/>
        <v>883.7</v>
      </c>
      <c r="O24" s="675">
        <v>0.25</v>
      </c>
      <c r="P24" s="674">
        <f t="shared" si="6"/>
        <v>2209.25</v>
      </c>
      <c r="Q24" s="675">
        <v>0.6</v>
      </c>
      <c r="R24" s="674">
        <f t="shared" si="7"/>
        <v>5302.2</v>
      </c>
      <c r="S24" s="675">
        <v>0.25</v>
      </c>
      <c r="T24" s="674">
        <f t="shared" si="8"/>
        <v>2209.25</v>
      </c>
      <c r="U24" s="676">
        <f t="shared" si="9"/>
        <v>10604.4</v>
      </c>
      <c r="V24" s="677">
        <f t="shared" si="10"/>
        <v>20766.949999999997</v>
      </c>
      <c r="W24" s="675">
        <v>1.4</v>
      </c>
      <c r="X24" s="678">
        <f t="shared" si="12"/>
        <v>29073.729999999992</v>
      </c>
      <c r="Y24" s="679">
        <f t="shared" si="11"/>
        <v>49840.67999999999</v>
      </c>
      <c r="Z24" s="680">
        <f t="shared" si="13"/>
        <v>10317.020759999998</v>
      </c>
      <c r="AA24" s="679">
        <f t="shared" si="1"/>
        <v>721892.40912</v>
      </c>
      <c r="AB24" s="681"/>
      <c r="AC24" s="511"/>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c r="IT24" s="92"/>
      <c r="IU24" s="92"/>
      <c r="IV24" s="92"/>
    </row>
    <row r="25" spans="1:256" ht="18" customHeight="1">
      <c r="A25" s="93">
        <v>13</v>
      </c>
      <c r="B25" s="108" t="s">
        <v>288</v>
      </c>
      <c r="C25" s="103" t="s">
        <v>1039</v>
      </c>
      <c r="D25" s="104">
        <v>1</v>
      </c>
      <c r="E25" s="95">
        <v>8837</v>
      </c>
      <c r="F25" s="96">
        <f t="shared" si="2"/>
        <v>8837</v>
      </c>
      <c r="G25" s="97">
        <v>0</v>
      </c>
      <c r="H25" s="96">
        <f t="shared" si="3"/>
        <v>0</v>
      </c>
      <c r="I25" s="97">
        <v>0.15</v>
      </c>
      <c r="J25" s="98">
        <f t="shared" si="0"/>
        <v>1325.55</v>
      </c>
      <c r="K25" s="97">
        <v>0</v>
      </c>
      <c r="L25" s="96">
        <f t="shared" si="4"/>
        <v>0</v>
      </c>
      <c r="M25" s="97">
        <v>0</v>
      </c>
      <c r="N25" s="96">
        <f t="shared" si="5"/>
        <v>0</v>
      </c>
      <c r="O25" s="97">
        <v>0.25</v>
      </c>
      <c r="P25" s="96">
        <f t="shared" si="6"/>
        <v>2209.25</v>
      </c>
      <c r="Q25" s="97">
        <v>0.6</v>
      </c>
      <c r="R25" s="96">
        <f t="shared" si="7"/>
        <v>5302.2</v>
      </c>
      <c r="S25" s="97">
        <v>0.1</v>
      </c>
      <c r="T25" s="96">
        <f t="shared" si="8"/>
        <v>883.7</v>
      </c>
      <c r="U25" s="98">
        <f t="shared" si="9"/>
        <v>8395.15</v>
      </c>
      <c r="V25" s="99">
        <f t="shared" si="10"/>
        <v>18557.699999999997</v>
      </c>
      <c r="W25" s="97">
        <v>1.4</v>
      </c>
      <c r="X25" s="100">
        <f t="shared" si="12"/>
        <v>25980.779999999995</v>
      </c>
      <c r="Y25" s="101">
        <f t="shared" si="11"/>
        <v>44538.479999999996</v>
      </c>
      <c r="Z25" s="106">
        <f t="shared" si="13"/>
        <v>9219.465359999998</v>
      </c>
      <c r="AA25" s="101">
        <f t="shared" si="1"/>
        <v>645095.3443199999</v>
      </c>
      <c r="AB25" s="197"/>
      <c r="AC25" s="511"/>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row>
    <row r="26" spans="1:256" ht="20.25" customHeight="1">
      <c r="A26" s="93">
        <v>14</v>
      </c>
      <c r="B26" s="108" t="s">
        <v>289</v>
      </c>
      <c r="C26" s="103" t="s">
        <v>1038</v>
      </c>
      <c r="D26" s="104">
        <v>1</v>
      </c>
      <c r="E26" s="95">
        <v>8837</v>
      </c>
      <c r="F26" s="96">
        <f t="shared" si="2"/>
        <v>8837</v>
      </c>
      <c r="G26" s="97">
        <v>0</v>
      </c>
      <c r="H26" s="96">
        <f t="shared" si="3"/>
        <v>0</v>
      </c>
      <c r="I26" s="97">
        <v>0.2</v>
      </c>
      <c r="J26" s="98">
        <f t="shared" si="0"/>
        <v>1767.4</v>
      </c>
      <c r="K26" s="97">
        <v>0</v>
      </c>
      <c r="L26" s="96">
        <f t="shared" si="4"/>
        <v>0</v>
      </c>
      <c r="M26" s="97">
        <v>0</v>
      </c>
      <c r="N26" s="96">
        <f t="shared" si="5"/>
        <v>0</v>
      </c>
      <c r="O26" s="97">
        <v>0.25</v>
      </c>
      <c r="P26" s="96">
        <f t="shared" si="6"/>
        <v>2209.25</v>
      </c>
      <c r="Q26" s="97">
        <v>0.6</v>
      </c>
      <c r="R26" s="96">
        <f t="shared" si="7"/>
        <v>5302.2</v>
      </c>
      <c r="S26" s="97">
        <v>0.25</v>
      </c>
      <c r="T26" s="96">
        <f t="shared" si="8"/>
        <v>2209.25</v>
      </c>
      <c r="U26" s="98">
        <f>L26+N26+P26+R26+T26</f>
        <v>9720.7</v>
      </c>
      <c r="V26" s="99">
        <f t="shared" si="10"/>
        <v>20325.1</v>
      </c>
      <c r="W26" s="97">
        <v>1.4</v>
      </c>
      <c r="X26" s="100">
        <f>V26*W26</f>
        <v>28455.139999999996</v>
      </c>
      <c r="Y26" s="101">
        <f t="shared" si="11"/>
        <v>48780.23999999999</v>
      </c>
      <c r="Z26" s="106">
        <f t="shared" si="13"/>
        <v>10097.509679999997</v>
      </c>
      <c r="AA26" s="101">
        <f t="shared" si="1"/>
        <v>706532.9961599999</v>
      </c>
      <c r="AB26" s="197"/>
      <c r="AC26" s="511"/>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row>
    <row r="27" spans="1:256" s="258" customFormat="1" ht="17.25" customHeight="1">
      <c r="A27" s="626">
        <v>15</v>
      </c>
      <c r="B27" s="627" t="s">
        <v>290</v>
      </c>
      <c r="C27" s="628" t="s">
        <v>1037</v>
      </c>
      <c r="D27" s="629">
        <v>1</v>
      </c>
      <c r="E27" s="630">
        <v>8837</v>
      </c>
      <c r="F27" s="631">
        <f t="shared" si="2"/>
        <v>8837</v>
      </c>
      <c r="G27" s="632">
        <v>0</v>
      </c>
      <c r="H27" s="631">
        <f t="shared" si="3"/>
        <v>0</v>
      </c>
      <c r="I27" s="632">
        <v>0</v>
      </c>
      <c r="J27" s="633">
        <f t="shared" si="0"/>
        <v>0</v>
      </c>
      <c r="K27" s="632">
        <v>0</v>
      </c>
      <c r="L27" s="631">
        <f t="shared" si="4"/>
        <v>0</v>
      </c>
      <c r="M27" s="632">
        <v>0</v>
      </c>
      <c r="N27" s="631">
        <f t="shared" si="5"/>
        <v>0</v>
      </c>
      <c r="O27" s="632">
        <v>0.25</v>
      </c>
      <c r="P27" s="631">
        <f t="shared" si="6"/>
        <v>2209.25</v>
      </c>
      <c r="Q27" s="632">
        <v>0.476281</v>
      </c>
      <c r="R27" s="631">
        <f t="shared" si="7"/>
        <v>4208.895197</v>
      </c>
      <c r="S27" s="632">
        <v>0.1</v>
      </c>
      <c r="T27" s="631">
        <f t="shared" si="8"/>
        <v>883.7</v>
      </c>
      <c r="U27" s="633">
        <f t="shared" si="9"/>
        <v>7301.845197</v>
      </c>
      <c r="V27" s="634">
        <f t="shared" si="10"/>
        <v>16138.845196999999</v>
      </c>
      <c r="W27" s="632">
        <v>1.4</v>
      </c>
      <c r="X27" s="635">
        <f t="shared" si="12"/>
        <v>22594.383275799995</v>
      </c>
      <c r="Y27" s="636">
        <f t="shared" si="11"/>
        <v>38733.228472799994</v>
      </c>
      <c r="Z27" s="637">
        <f t="shared" si="13"/>
        <v>8017.778293869598</v>
      </c>
      <c r="AA27" s="636">
        <f t="shared" si="1"/>
        <v>561012.081200035</v>
      </c>
      <c r="AB27" s="638"/>
      <c r="AC27" s="511"/>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row>
    <row r="28" spans="1:256" s="258" customFormat="1" ht="21" customHeight="1">
      <c r="A28" s="626">
        <v>16</v>
      </c>
      <c r="B28" s="627"/>
      <c r="C28" s="628" t="s">
        <v>1037</v>
      </c>
      <c r="D28" s="629">
        <v>1</v>
      </c>
      <c r="E28" s="630">
        <v>8837</v>
      </c>
      <c r="F28" s="631">
        <f t="shared" si="2"/>
        <v>8837</v>
      </c>
      <c r="G28" s="632">
        <v>0</v>
      </c>
      <c r="H28" s="631">
        <f t="shared" si="3"/>
        <v>0</v>
      </c>
      <c r="I28" s="632">
        <v>0.05</v>
      </c>
      <c r="J28" s="633">
        <f t="shared" si="0"/>
        <v>441.85</v>
      </c>
      <c r="K28" s="632">
        <v>0</v>
      </c>
      <c r="L28" s="631">
        <f t="shared" si="4"/>
        <v>0</v>
      </c>
      <c r="M28" s="632">
        <v>0</v>
      </c>
      <c r="N28" s="631">
        <f t="shared" si="5"/>
        <v>0</v>
      </c>
      <c r="O28" s="632">
        <v>0.25</v>
      </c>
      <c r="P28" s="631">
        <f t="shared" si="6"/>
        <v>2209.25</v>
      </c>
      <c r="Q28" s="632">
        <v>0.6</v>
      </c>
      <c r="R28" s="631">
        <f t="shared" si="7"/>
        <v>5302.2</v>
      </c>
      <c r="S28" s="632">
        <v>0.1</v>
      </c>
      <c r="T28" s="631">
        <f t="shared" si="8"/>
        <v>883.7</v>
      </c>
      <c r="U28" s="633">
        <f t="shared" si="9"/>
        <v>8395.15</v>
      </c>
      <c r="V28" s="634">
        <f t="shared" si="10"/>
        <v>17674</v>
      </c>
      <c r="W28" s="632">
        <v>1.4</v>
      </c>
      <c r="X28" s="635">
        <f t="shared" si="12"/>
        <v>24743.6</v>
      </c>
      <c r="Y28" s="636">
        <f t="shared" si="11"/>
        <v>42417.6</v>
      </c>
      <c r="Z28" s="637">
        <f t="shared" si="13"/>
        <v>8780.4432</v>
      </c>
      <c r="AA28" s="636">
        <f t="shared" si="1"/>
        <v>614376.5184</v>
      </c>
      <c r="AB28" s="638"/>
      <c r="AC28" s="511"/>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row>
    <row r="29" spans="1:256" s="258" customFormat="1" ht="19.5" customHeight="1">
      <c r="A29" s="626">
        <v>17</v>
      </c>
      <c r="B29" s="627"/>
      <c r="C29" s="628" t="s">
        <v>1037</v>
      </c>
      <c r="D29" s="629">
        <v>1</v>
      </c>
      <c r="E29" s="630">
        <v>8837</v>
      </c>
      <c r="F29" s="631">
        <f t="shared" si="2"/>
        <v>8837</v>
      </c>
      <c r="G29" s="632">
        <v>0</v>
      </c>
      <c r="H29" s="631">
        <f t="shared" si="3"/>
        <v>0</v>
      </c>
      <c r="I29" s="632">
        <v>0.1</v>
      </c>
      <c r="J29" s="633">
        <f t="shared" si="0"/>
        <v>883.7</v>
      </c>
      <c r="K29" s="632">
        <v>0</v>
      </c>
      <c r="L29" s="631">
        <f t="shared" si="4"/>
        <v>0</v>
      </c>
      <c r="M29" s="632">
        <v>0</v>
      </c>
      <c r="N29" s="631">
        <f t="shared" si="5"/>
        <v>0</v>
      </c>
      <c r="O29" s="632">
        <v>0.25</v>
      </c>
      <c r="P29" s="631">
        <f t="shared" si="6"/>
        <v>2209.25</v>
      </c>
      <c r="Q29" s="632">
        <v>0.6</v>
      </c>
      <c r="R29" s="631">
        <f t="shared" si="7"/>
        <v>5302.2</v>
      </c>
      <c r="S29" s="632">
        <v>0.1</v>
      </c>
      <c r="T29" s="631">
        <f t="shared" si="8"/>
        <v>883.7</v>
      </c>
      <c r="U29" s="633">
        <f t="shared" si="9"/>
        <v>8395.15</v>
      </c>
      <c r="V29" s="634">
        <f t="shared" si="10"/>
        <v>18115.85</v>
      </c>
      <c r="W29" s="632">
        <v>1.4</v>
      </c>
      <c r="X29" s="635">
        <f t="shared" si="12"/>
        <v>25362.189999999995</v>
      </c>
      <c r="Y29" s="636">
        <f t="shared" si="11"/>
        <v>43478.03999999999</v>
      </c>
      <c r="Z29" s="637">
        <f t="shared" si="13"/>
        <v>8999.954279999998</v>
      </c>
      <c r="AA29" s="636">
        <f t="shared" si="1"/>
        <v>629735.9313599999</v>
      </c>
      <c r="AB29" s="638"/>
      <c r="AC29" s="511"/>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2"/>
      <c r="IP29" s="92"/>
      <c r="IQ29" s="92"/>
      <c r="IR29" s="92"/>
      <c r="IS29" s="92"/>
      <c r="IT29" s="92"/>
      <c r="IU29" s="92"/>
      <c r="IV29" s="92"/>
    </row>
    <row r="30" spans="1:256" s="258" customFormat="1" ht="15.75" customHeight="1">
      <c r="A30" s="626">
        <v>18</v>
      </c>
      <c r="B30" s="627"/>
      <c r="C30" s="628" t="s">
        <v>1037</v>
      </c>
      <c r="D30" s="629">
        <v>1</v>
      </c>
      <c r="E30" s="630">
        <v>8837</v>
      </c>
      <c r="F30" s="631">
        <f t="shared" si="2"/>
        <v>8837</v>
      </c>
      <c r="G30" s="632">
        <v>0</v>
      </c>
      <c r="H30" s="631">
        <f t="shared" si="3"/>
        <v>0</v>
      </c>
      <c r="I30" s="632">
        <v>0.15</v>
      </c>
      <c r="J30" s="633">
        <f t="shared" si="0"/>
        <v>1325.55</v>
      </c>
      <c r="K30" s="632">
        <v>0</v>
      </c>
      <c r="L30" s="631">
        <f t="shared" si="4"/>
        <v>0</v>
      </c>
      <c r="M30" s="632">
        <v>0</v>
      </c>
      <c r="N30" s="631">
        <f t="shared" si="5"/>
        <v>0</v>
      </c>
      <c r="O30" s="632">
        <v>0.25</v>
      </c>
      <c r="P30" s="631">
        <f t="shared" si="6"/>
        <v>2209.25</v>
      </c>
      <c r="Q30" s="632">
        <v>0.6</v>
      </c>
      <c r="R30" s="631">
        <f t="shared" si="7"/>
        <v>5302.2</v>
      </c>
      <c r="S30" s="632">
        <v>0.1</v>
      </c>
      <c r="T30" s="631">
        <f t="shared" si="8"/>
        <v>883.7</v>
      </c>
      <c r="U30" s="633">
        <f t="shared" si="9"/>
        <v>8395.15</v>
      </c>
      <c r="V30" s="634">
        <f t="shared" si="10"/>
        <v>18557.699999999997</v>
      </c>
      <c r="W30" s="632">
        <v>1.4</v>
      </c>
      <c r="X30" s="635">
        <f t="shared" si="12"/>
        <v>25980.779999999995</v>
      </c>
      <c r="Y30" s="636">
        <f t="shared" si="11"/>
        <v>44538.479999999996</v>
      </c>
      <c r="Z30" s="637">
        <f t="shared" si="13"/>
        <v>9219.465359999998</v>
      </c>
      <c r="AA30" s="636">
        <f t="shared" si="1"/>
        <v>645095.3443199999</v>
      </c>
      <c r="AB30" s="638"/>
      <c r="AC30" s="511"/>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92"/>
      <c r="GS30" s="92"/>
      <c r="GT30" s="92"/>
      <c r="GU30" s="92"/>
      <c r="GV30" s="92"/>
      <c r="GW30" s="92"/>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92"/>
      <c r="IG30" s="92"/>
      <c r="IH30" s="92"/>
      <c r="II30" s="92"/>
      <c r="IJ30" s="92"/>
      <c r="IK30" s="92"/>
      <c r="IL30" s="92"/>
      <c r="IM30" s="92"/>
      <c r="IN30" s="92"/>
      <c r="IO30" s="92"/>
      <c r="IP30" s="92"/>
      <c r="IQ30" s="92"/>
      <c r="IR30" s="92"/>
      <c r="IS30" s="92"/>
      <c r="IT30" s="92"/>
      <c r="IU30" s="92"/>
      <c r="IV30" s="92"/>
    </row>
    <row r="31" spans="1:256" s="258" customFormat="1" ht="15" customHeight="1">
      <c r="A31" s="626">
        <v>19</v>
      </c>
      <c r="B31" s="627"/>
      <c r="C31" s="628" t="s">
        <v>1037</v>
      </c>
      <c r="D31" s="629">
        <v>1</v>
      </c>
      <c r="E31" s="630">
        <v>8837</v>
      </c>
      <c r="F31" s="631">
        <f t="shared" si="2"/>
        <v>8837</v>
      </c>
      <c r="G31" s="632">
        <v>0</v>
      </c>
      <c r="H31" s="631">
        <f t="shared" si="3"/>
        <v>0</v>
      </c>
      <c r="I31" s="632">
        <v>0.1</v>
      </c>
      <c r="J31" s="633">
        <f t="shared" si="0"/>
        <v>883.7</v>
      </c>
      <c r="K31" s="632">
        <v>0</v>
      </c>
      <c r="L31" s="631">
        <f t="shared" si="4"/>
        <v>0</v>
      </c>
      <c r="M31" s="632">
        <v>0</v>
      </c>
      <c r="N31" s="631">
        <f t="shared" si="5"/>
        <v>0</v>
      </c>
      <c r="O31" s="632">
        <v>0.25</v>
      </c>
      <c r="P31" s="631">
        <f t="shared" si="6"/>
        <v>2209.25</v>
      </c>
      <c r="Q31" s="632">
        <v>0.6</v>
      </c>
      <c r="R31" s="631">
        <f t="shared" si="7"/>
        <v>5302.2</v>
      </c>
      <c r="S31" s="632">
        <v>0.1</v>
      </c>
      <c r="T31" s="631">
        <f t="shared" si="8"/>
        <v>883.7</v>
      </c>
      <c r="U31" s="633">
        <f t="shared" si="9"/>
        <v>8395.15</v>
      </c>
      <c r="V31" s="634">
        <f t="shared" si="10"/>
        <v>18115.85</v>
      </c>
      <c r="W31" s="632">
        <v>1.4</v>
      </c>
      <c r="X31" s="635">
        <f t="shared" si="12"/>
        <v>25362.189999999995</v>
      </c>
      <c r="Y31" s="636">
        <f t="shared" si="11"/>
        <v>43478.03999999999</v>
      </c>
      <c r="Z31" s="637">
        <f t="shared" si="13"/>
        <v>8999.954279999998</v>
      </c>
      <c r="AA31" s="636">
        <f t="shared" si="1"/>
        <v>629735.9313599999</v>
      </c>
      <c r="AB31" s="638"/>
      <c r="AC31" s="511"/>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row>
    <row r="32" spans="1:256" s="258" customFormat="1" ht="14.25" customHeight="1">
      <c r="A32" s="653">
        <v>20</v>
      </c>
      <c r="B32" s="654"/>
      <c r="C32" s="655" t="s">
        <v>654</v>
      </c>
      <c r="D32" s="656">
        <v>1</v>
      </c>
      <c r="E32" s="657">
        <v>8837</v>
      </c>
      <c r="F32" s="658">
        <f t="shared" si="2"/>
        <v>8837</v>
      </c>
      <c r="G32" s="659">
        <v>0</v>
      </c>
      <c r="H32" s="658">
        <f t="shared" si="3"/>
        <v>0</v>
      </c>
      <c r="I32" s="659">
        <v>0.2</v>
      </c>
      <c r="J32" s="660">
        <f t="shared" si="0"/>
        <v>1767.4</v>
      </c>
      <c r="K32" s="659">
        <v>0</v>
      </c>
      <c r="L32" s="658">
        <f t="shared" si="4"/>
        <v>0</v>
      </c>
      <c r="M32" s="659">
        <v>0</v>
      </c>
      <c r="N32" s="658">
        <f t="shared" si="5"/>
        <v>0</v>
      </c>
      <c r="O32" s="659">
        <v>0.25</v>
      </c>
      <c r="P32" s="658">
        <f t="shared" si="6"/>
        <v>2209.25</v>
      </c>
      <c r="Q32" s="659">
        <v>0.6</v>
      </c>
      <c r="R32" s="658">
        <f t="shared" si="7"/>
        <v>5302.2</v>
      </c>
      <c r="S32" s="659">
        <v>0.1</v>
      </c>
      <c r="T32" s="658">
        <f t="shared" si="8"/>
        <v>883.7</v>
      </c>
      <c r="U32" s="660">
        <f t="shared" si="9"/>
        <v>8395.15</v>
      </c>
      <c r="V32" s="661">
        <f t="shared" si="10"/>
        <v>18999.55</v>
      </c>
      <c r="W32" s="659">
        <v>1.4</v>
      </c>
      <c r="X32" s="662">
        <f t="shared" si="12"/>
        <v>26599.37</v>
      </c>
      <c r="Y32" s="663">
        <f t="shared" si="11"/>
        <v>45598.92</v>
      </c>
      <c r="Z32" s="664">
        <f t="shared" si="13"/>
        <v>9438.976439999999</v>
      </c>
      <c r="AA32" s="663">
        <f t="shared" si="1"/>
        <v>660454.75728</v>
      </c>
      <c r="AB32" s="665"/>
      <c r="AC32" s="511"/>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c r="HH32" s="92"/>
      <c r="HI32" s="92"/>
      <c r="HJ32" s="92"/>
      <c r="HK32" s="92"/>
      <c r="HL32" s="92"/>
      <c r="HM32" s="92"/>
      <c r="HN32" s="92"/>
      <c r="HO32" s="92"/>
      <c r="HP32" s="92"/>
      <c r="HQ32" s="92"/>
      <c r="HR32" s="92"/>
      <c r="HS32" s="92"/>
      <c r="HT32" s="92"/>
      <c r="HU32" s="92"/>
      <c r="HV32" s="92"/>
      <c r="HW32" s="92"/>
      <c r="HX32" s="92"/>
      <c r="HY32" s="92"/>
      <c r="HZ32" s="92"/>
      <c r="IA32" s="92"/>
      <c r="IB32" s="92"/>
      <c r="IC32" s="92"/>
      <c r="ID32" s="92"/>
      <c r="IE32" s="92"/>
      <c r="IF32" s="92"/>
      <c r="IG32" s="92"/>
      <c r="IH32" s="92"/>
      <c r="II32" s="92"/>
      <c r="IJ32" s="92"/>
      <c r="IK32" s="92"/>
      <c r="IL32" s="92"/>
      <c r="IM32" s="92"/>
      <c r="IN32" s="92"/>
      <c r="IO32" s="92"/>
      <c r="IP32" s="92"/>
      <c r="IQ32" s="92"/>
      <c r="IR32" s="92"/>
      <c r="IS32" s="92"/>
      <c r="IT32" s="92"/>
      <c r="IU32" s="92"/>
      <c r="IV32" s="92"/>
    </row>
    <row r="33" spans="1:256" ht="21.75" customHeight="1">
      <c r="A33" s="653">
        <v>21</v>
      </c>
      <c r="B33" s="666" t="s">
        <v>291</v>
      </c>
      <c r="C33" s="667" t="s">
        <v>654</v>
      </c>
      <c r="D33" s="656">
        <v>1</v>
      </c>
      <c r="E33" s="657">
        <v>8837</v>
      </c>
      <c r="F33" s="658">
        <f t="shared" si="2"/>
        <v>8837</v>
      </c>
      <c r="G33" s="659">
        <v>0</v>
      </c>
      <c r="H33" s="658">
        <f t="shared" si="3"/>
        <v>0</v>
      </c>
      <c r="I33" s="659">
        <v>0.1</v>
      </c>
      <c r="J33" s="660">
        <f t="shared" si="0"/>
        <v>883.7</v>
      </c>
      <c r="K33" s="659">
        <v>0</v>
      </c>
      <c r="L33" s="658">
        <f t="shared" si="4"/>
        <v>0</v>
      </c>
      <c r="M33" s="659">
        <v>0</v>
      </c>
      <c r="N33" s="658">
        <f t="shared" si="5"/>
        <v>0</v>
      </c>
      <c r="O33" s="659">
        <v>0.25</v>
      </c>
      <c r="P33" s="658">
        <f t="shared" si="6"/>
        <v>2209.25</v>
      </c>
      <c r="Q33" s="659">
        <v>0.6</v>
      </c>
      <c r="R33" s="658">
        <f t="shared" si="7"/>
        <v>5302.2</v>
      </c>
      <c r="S33" s="659">
        <v>0.1</v>
      </c>
      <c r="T33" s="658">
        <f t="shared" si="8"/>
        <v>883.7</v>
      </c>
      <c r="U33" s="660">
        <f>L33+N33+P33+R33+T33</f>
        <v>8395.15</v>
      </c>
      <c r="V33" s="661">
        <f t="shared" si="10"/>
        <v>18115.85</v>
      </c>
      <c r="W33" s="659">
        <v>1.4</v>
      </c>
      <c r="X33" s="662">
        <f>V33*W33</f>
        <v>25362.189999999995</v>
      </c>
      <c r="Y33" s="663">
        <f t="shared" si="11"/>
        <v>43478.03999999999</v>
      </c>
      <c r="Z33" s="664">
        <f t="shared" si="13"/>
        <v>8999.954279999998</v>
      </c>
      <c r="AA33" s="663">
        <f t="shared" si="1"/>
        <v>629735.9313599999</v>
      </c>
      <c r="AB33" s="668"/>
      <c r="AC33" s="511"/>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c r="GQ33" s="105"/>
      <c r="GR33" s="105"/>
      <c r="GS33" s="105"/>
      <c r="GT33" s="105"/>
      <c r="GU33" s="105"/>
      <c r="GV33" s="105"/>
      <c r="GW33" s="105"/>
      <c r="GX33" s="105"/>
      <c r="GY33" s="105"/>
      <c r="GZ33" s="105"/>
      <c r="HA33" s="105"/>
      <c r="HB33" s="105"/>
      <c r="HC33" s="105"/>
      <c r="HD33" s="105"/>
      <c r="HE33" s="105"/>
      <c r="HF33" s="105"/>
      <c r="HG33" s="105"/>
      <c r="HH33" s="105"/>
      <c r="HI33" s="105"/>
      <c r="HJ33" s="105"/>
      <c r="HK33" s="105"/>
      <c r="HL33" s="105"/>
      <c r="HM33" s="105"/>
      <c r="HN33" s="105"/>
      <c r="HO33" s="105"/>
      <c r="HP33" s="105"/>
      <c r="HQ33" s="105"/>
      <c r="HR33" s="105"/>
      <c r="HS33" s="105"/>
      <c r="HT33" s="105"/>
      <c r="HU33" s="105"/>
      <c r="HV33" s="105"/>
      <c r="HW33" s="105"/>
      <c r="HX33" s="105"/>
      <c r="HY33" s="105"/>
      <c r="HZ33" s="105"/>
      <c r="IA33" s="105"/>
      <c r="IB33" s="105"/>
      <c r="IC33" s="105"/>
      <c r="ID33" s="105"/>
      <c r="IE33" s="105"/>
      <c r="IF33" s="105"/>
      <c r="IG33" s="105"/>
      <c r="IH33" s="105"/>
      <c r="II33" s="105"/>
      <c r="IJ33" s="105"/>
      <c r="IK33" s="105"/>
      <c r="IL33" s="105"/>
      <c r="IM33" s="105"/>
      <c r="IN33" s="105"/>
      <c r="IO33" s="105"/>
      <c r="IP33" s="105"/>
      <c r="IQ33" s="105"/>
      <c r="IR33" s="105"/>
      <c r="IS33" s="105"/>
      <c r="IT33" s="105"/>
      <c r="IU33" s="105"/>
      <c r="IV33" s="105"/>
    </row>
    <row r="34" spans="1:256" ht="20.25" customHeight="1">
      <c r="A34" s="653">
        <v>22</v>
      </c>
      <c r="B34" s="666" t="s">
        <v>292</v>
      </c>
      <c r="C34" s="667" t="s">
        <v>654</v>
      </c>
      <c r="D34" s="656">
        <v>1</v>
      </c>
      <c r="E34" s="657">
        <v>8837</v>
      </c>
      <c r="F34" s="658">
        <f t="shared" si="2"/>
        <v>8837</v>
      </c>
      <c r="G34" s="659">
        <v>0</v>
      </c>
      <c r="H34" s="658">
        <f t="shared" si="3"/>
        <v>0</v>
      </c>
      <c r="I34" s="659">
        <v>0.05</v>
      </c>
      <c r="J34" s="660">
        <f t="shared" si="0"/>
        <v>441.85</v>
      </c>
      <c r="K34" s="659">
        <v>0</v>
      </c>
      <c r="L34" s="658">
        <f t="shared" si="4"/>
        <v>0</v>
      </c>
      <c r="M34" s="659">
        <v>0</v>
      </c>
      <c r="N34" s="658">
        <f t="shared" si="5"/>
        <v>0</v>
      </c>
      <c r="O34" s="659">
        <v>0.25</v>
      </c>
      <c r="P34" s="658">
        <f t="shared" si="6"/>
        <v>2209.25</v>
      </c>
      <c r="Q34" s="659">
        <v>0.6</v>
      </c>
      <c r="R34" s="658">
        <f t="shared" si="7"/>
        <v>5302.2</v>
      </c>
      <c r="S34" s="659">
        <v>0.1</v>
      </c>
      <c r="T34" s="658">
        <f t="shared" si="8"/>
        <v>883.7</v>
      </c>
      <c r="U34" s="660">
        <f>L34+N34+P34+R34+T34</f>
        <v>8395.15</v>
      </c>
      <c r="V34" s="661">
        <f t="shared" si="10"/>
        <v>17674</v>
      </c>
      <c r="W34" s="659">
        <v>1.4</v>
      </c>
      <c r="X34" s="662">
        <f>V34*W34</f>
        <v>24743.6</v>
      </c>
      <c r="Y34" s="663">
        <f t="shared" si="11"/>
        <v>42417.6</v>
      </c>
      <c r="Z34" s="664">
        <f t="shared" si="13"/>
        <v>8780.4432</v>
      </c>
      <c r="AA34" s="663">
        <f t="shared" si="1"/>
        <v>614376.5184</v>
      </c>
      <c r="AB34" s="668"/>
      <c r="AC34" s="511"/>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c r="GQ34" s="105"/>
      <c r="GR34" s="105"/>
      <c r="GS34" s="105"/>
      <c r="GT34" s="105"/>
      <c r="GU34" s="105"/>
      <c r="GV34" s="105"/>
      <c r="GW34" s="105"/>
      <c r="GX34" s="105"/>
      <c r="GY34" s="105"/>
      <c r="GZ34" s="105"/>
      <c r="HA34" s="105"/>
      <c r="HB34" s="105"/>
      <c r="HC34" s="105"/>
      <c r="HD34" s="105"/>
      <c r="HE34" s="105"/>
      <c r="HF34" s="105"/>
      <c r="HG34" s="105"/>
      <c r="HH34" s="105"/>
      <c r="HI34" s="105"/>
      <c r="HJ34" s="105"/>
      <c r="HK34" s="105"/>
      <c r="HL34" s="105"/>
      <c r="HM34" s="105"/>
      <c r="HN34" s="105"/>
      <c r="HO34" s="105"/>
      <c r="HP34" s="105"/>
      <c r="HQ34" s="105"/>
      <c r="HR34" s="105"/>
      <c r="HS34" s="105"/>
      <c r="HT34" s="105"/>
      <c r="HU34" s="105"/>
      <c r="HV34" s="105"/>
      <c r="HW34" s="105"/>
      <c r="HX34" s="105"/>
      <c r="HY34" s="105"/>
      <c r="HZ34" s="105"/>
      <c r="IA34" s="105"/>
      <c r="IB34" s="105"/>
      <c r="IC34" s="105"/>
      <c r="ID34" s="105"/>
      <c r="IE34" s="105"/>
      <c r="IF34" s="105"/>
      <c r="IG34" s="105"/>
      <c r="IH34" s="105"/>
      <c r="II34" s="105"/>
      <c r="IJ34" s="105"/>
      <c r="IK34" s="105"/>
      <c r="IL34" s="105"/>
      <c r="IM34" s="105"/>
      <c r="IN34" s="105"/>
      <c r="IO34" s="105"/>
      <c r="IP34" s="105"/>
      <c r="IQ34" s="105"/>
      <c r="IR34" s="105"/>
      <c r="IS34" s="105"/>
      <c r="IT34" s="105"/>
      <c r="IU34" s="105"/>
      <c r="IV34" s="105"/>
    </row>
    <row r="35" spans="1:256" ht="15.75" customHeight="1">
      <c r="A35" s="93">
        <v>23</v>
      </c>
      <c r="B35" s="102" t="s">
        <v>293</v>
      </c>
      <c r="C35" s="103" t="s">
        <v>1034</v>
      </c>
      <c r="D35" s="104">
        <v>1</v>
      </c>
      <c r="E35" s="95">
        <v>8837</v>
      </c>
      <c r="F35" s="96">
        <f t="shared" si="2"/>
        <v>8837</v>
      </c>
      <c r="G35" s="97">
        <v>0</v>
      </c>
      <c r="H35" s="96">
        <f t="shared" si="3"/>
        <v>0</v>
      </c>
      <c r="I35" s="97">
        <v>0.3</v>
      </c>
      <c r="J35" s="98">
        <f t="shared" si="0"/>
        <v>2651.1</v>
      </c>
      <c r="K35" s="97">
        <v>0</v>
      </c>
      <c r="L35" s="96">
        <f t="shared" si="4"/>
        <v>0</v>
      </c>
      <c r="M35" s="97">
        <v>0</v>
      </c>
      <c r="N35" s="96">
        <f t="shared" si="5"/>
        <v>0</v>
      </c>
      <c r="O35" s="97">
        <v>0.25</v>
      </c>
      <c r="P35" s="96">
        <f t="shared" si="6"/>
        <v>2209.25</v>
      </c>
      <c r="Q35" s="97">
        <v>0.6</v>
      </c>
      <c r="R35" s="96">
        <f t="shared" si="7"/>
        <v>5302.2</v>
      </c>
      <c r="S35" s="97">
        <v>0.2</v>
      </c>
      <c r="T35" s="96">
        <f t="shared" si="8"/>
        <v>1767.4</v>
      </c>
      <c r="U35" s="98">
        <f>L35+N35+P35+R35+T35</f>
        <v>9278.85</v>
      </c>
      <c r="V35" s="99">
        <f t="shared" si="10"/>
        <v>20766.95</v>
      </c>
      <c r="W35" s="97">
        <v>1.4</v>
      </c>
      <c r="X35" s="100">
        <f>V35*W35</f>
        <v>29073.73</v>
      </c>
      <c r="Y35" s="101">
        <f t="shared" si="11"/>
        <v>49840.68</v>
      </c>
      <c r="Z35" s="106">
        <f t="shared" si="13"/>
        <v>10317.02076</v>
      </c>
      <c r="AA35" s="101">
        <f t="shared" si="1"/>
        <v>721892.40912</v>
      </c>
      <c r="AB35" s="197"/>
      <c r="AC35" s="511"/>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2"/>
      <c r="IL35" s="92"/>
      <c r="IM35" s="92"/>
      <c r="IN35" s="92"/>
      <c r="IO35" s="92"/>
      <c r="IP35" s="92"/>
      <c r="IQ35" s="92"/>
      <c r="IR35" s="92"/>
      <c r="IS35" s="92"/>
      <c r="IT35" s="92"/>
      <c r="IU35" s="92"/>
      <c r="IV35" s="92"/>
    </row>
    <row r="36" spans="1:256" s="258" customFormat="1" ht="25.5" customHeight="1">
      <c r="A36" s="639">
        <v>24</v>
      </c>
      <c r="B36" s="651" t="s">
        <v>294</v>
      </c>
      <c r="C36" s="652" t="s">
        <v>236</v>
      </c>
      <c r="D36" s="641">
        <v>1</v>
      </c>
      <c r="E36" s="642">
        <v>8837</v>
      </c>
      <c r="F36" s="643">
        <f t="shared" si="2"/>
        <v>8837</v>
      </c>
      <c r="G36" s="644">
        <v>0</v>
      </c>
      <c r="H36" s="643">
        <f t="shared" si="3"/>
        <v>0</v>
      </c>
      <c r="I36" s="644">
        <v>0.05</v>
      </c>
      <c r="J36" s="645">
        <f t="shared" si="0"/>
        <v>441.85</v>
      </c>
      <c r="K36" s="644">
        <v>0</v>
      </c>
      <c r="L36" s="643">
        <f t="shared" si="4"/>
        <v>0</v>
      </c>
      <c r="M36" s="644">
        <v>0</v>
      </c>
      <c r="N36" s="643">
        <f t="shared" si="5"/>
        <v>0</v>
      </c>
      <c r="O36" s="644">
        <v>0.25</v>
      </c>
      <c r="P36" s="643">
        <f t="shared" si="6"/>
        <v>2209.25</v>
      </c>
      <c r="Q36" s="644">
        <v>0.6</v>
      </c>
      <c r="R36" s="643">
        <f t="shared" si="7"/>
        <v>5302.2</v>
      </c>
      <c r="S36" s="644">
        <v>0</v>
      </c>
      <c r="T36" s="643">
        <f t="shared" si="8"/>
        <v>0</v>
      </c>
      <c r="U36" s="645">
        <f>L36+N36+P36+R36+T36</f>
        <v>7511.45</v>
      </c>
      <c r="V36" s="646">
        <f t="shared" si="10"/>
        <v>16790.3</v>
      </c>
      <c r="W36" s="644">
        <v>1.4</v>
      </c>
      <c r="X36" s="647">
        <f>V36*W36</f>
        <v>23506.42</v>
      </c>
      <c r="Y36" s="648">
        <f t="shared" si="11"/>
        <v>40296.72</v>
      </c>
      <c r="Z36" s="649">
        <f t="shared" si="13"/>
        <v>8341.42104</v>
      </c>
      <c r="AA36" s="648">
        <f t="shared" si="1"/>
        <v>583657.69248</v>
      </c>
      <c r="AB36" s="650"/>
      <c r="AC36" s="511"/>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92"/>
      <c r="GE36" s="92"/>
      <c r="GF36" s="92"/>
      <c r="GG36" s="92"/>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row>
    <row r="37" spans="1:256" ht="27.75" customHeight="1">
      <c r="A37" s="639">
        <v>25</v>
      </c>
      <c r="B37" s="640" t="s">
        <v>295</v>
      </c>
      <c r="C37" s="652" t="s">
        <v>236</v>
      </c>
      <c r="D37" s="641">
        <v>1</v>
      </c>
      <c r="E37" s="642">
        <v>8837</v>
      </c>
      <c r="F37" s="643">
        <f t="shared" si="2"/>
        <v>8837</v>
      </c>
      <c r="G37" s="644">
        <v>0</v>
      </c>
      <c r="H37" s="643">
        <f t="shared" si="3"/>
        <v>0</v>
      </c>
      <c r="I37" s="644">
        <v>0.05</v>
      </c>
      <c r="J37" s="645">
        <f t="shared" si="0"/>
        <v>441.85</v>
      </c>
      <c r="K37" s="644">
        <v>0</v>
      </c>
      <c r="L37" s="643">
        <f t="shared" si="4"/>
        <v>0</v>
      </c>
      <c r="M37" s="644">
        <v>0</v>
      </c>
      <c r="N37" s="643">
        <f t="shared" si="5"/>
        <v>0</v>
      </c>
      <c r="O37" s="644">
        <v>0.25</v>
      </c>
      <c r="P37" s="643">
        <f t="shared" si="6"/>
        <v>2209.25</v>
      </c>
      <c r="Q37" s="644">
        <v>0.6</v>
      </c>
      <c r="R37" s="643">
        <f t="shared" si="7"/>
        <v>5302.2</v>
      </c>
      <c r="S37" s="644">
        <v>0</v>
      </c>
      <c r="T37" s="643">
        <f t="shared" si="8"/>
        <v>0</v>
      </c>
      <c r="U37" s="645">
        <f>L37+N37+P37+R37+T37</f>
        <v>7511.45</v>
      </c>
      <c r="V37" s="646">
        <f t="shared" si="10"/>
        <v>16790.3</v>
      </c>
      <c r="W37" s="644">
        <v>1.4</v>
      </c>
      <c r="X37" s="647">
        <f>V37*W37</f>
        <v>23506.42</v>
      </c>
      <c r="Y37" s="648">
        <f t="shared" si="11"/>
        <v>40296.72</v>
      </c>
      <c r="Z37" s="649">
        <f t="shared" si="13"/>
        <v>8341.42104</v>
      </c>
      <c r="AA37" s="648">
        <f t="shared" si="1"/>
        <v>583657.69248</v>
      </c>
      <c r="AB37" s="650"/>
      <c r="AC37" s="511"/>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row>
    <row r="38" spans="1:256" ht="12.75" customHeight="1">
      <c r="A38" s="1523" t="s">
        <v>296</v>
      </c>
      <c r="B38" s="1524"/>
      <c r="C38" s="1524"/>
      <c r="D38" s="513"/>
      <c r="E38" s="514"/>
      <c r="F38" s="515">
        <f t="shared" si="2"/>
        <v>0</v>
      </c>
      <c r="G38" s="514"/>
      <c r="H38" s="514"/>
      <c r="I38" s="514"/>
      <c r="J38" s="514"/>
      <c r="K38" s="514"/>
      <c r="L38" s="514"/>
      <c r="M38" s="514"/>
      <c r="N38" s="514"/>
      <c r="O38" s="514"/>
      <c r="P38" s="514"/>
      <c r="Q38" s="516"/>
      <c r="R38" s="514"/>
      <c r="S38" s="514"/>
      <c r="T38" s="514"/>
      <c r="U38" s="514"/>
      <c r="V38" s="514"/>
      <c r="W38" s="514"/>
      <c r="X38" s="514"/>
      <c r="Y38" s="517"/>
      <c r="Z38" s="518">
        <f>Y38*20.7%</f>
        <v>0</v>
      </c>
      <c r="AA38" s="519">
        <f t="shared" si="1"/>
        <v>0</v>
      </c>
      <c r="AB38" s="520"/>
      <c r="AC38" s="511"/>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105"/>
      <c r="DQ38" s="105"/>
      <c r="DR38" s="105"/>
      <c r="DS38" s="105"/>
      <c r="DT38" s="105"/>
      <c r="DU38" s="105"/>
      <c r="DV38" s="105"/>
      <c r="DW38" s="105"/>
      <c r="DX38" s="105"/>
      <c r="DY38" s="105"/>
      <c r="DZ38" s="105"/>
      <c r="EA38" s="105"/>
      <c r="EB38" s="105"/>
      <c r="EC38" s="105"/>
      <c r="ED38" s="105"/>
      <c r="EE38" s="105"/>
      <c r="EF38" s="105"/>
      <c r="EG38" s="105"/>
      <c r="EH38" s="105"/>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c r="GQ38" s="105"/>
      <c r="GR38" s="105"/>
      <c r="GS38" s="105"/>
      <c r="GT38" s="105"/>
      <c r="GU38" s="105"/>
      <c r="GV38" s="105"/>
      <c r="GW38" s="105"/>
      <c r="GX38" s="105"/>
      <c r="GY38" s="105"/>
      <c r="GZ38" s="105"/>
      <c r="HA38" s="105"/>
      <c r="HB38" s="105"/>
      <c r="HC38" s="105"/>
      <c r="HD38" s="105"/>
      <c r="HE38" s="105"/>
      <c r="HF38" s="105"/>
      <c r="HG38" s="105"/>
      <c r="HH38" s="105"/>
      <c r="HI38" s="105"/>
      <c r="HJ38" s="105"/>
      <c r="HK38" s="105"/>
      <c r="HL38" s="105"/>
      <c r="HM38" s="105"/>
      <c r="HN38" s="105"/>
      <c r="HO38" s="105"/>
      <c r="HP38" s="105"/>
      <c r="HQ38" s="105"/>
      <c r="HR38" s="105"/>
      <c r="HS38" s="105"/>
      <c r="HT38" s="105"/>
      <c r="HU38" s="105"/>
      <c r="HV38" s="105"/>
      <c r="HW38" s="105"/>
      <c r="HX38" s="105"/>
      <c r="HY38" s="105"/>
      <c r="HZ38" s="105"/>
      <c r="IA38" s="105"/>
      <c r="IB38" s="105"/>
      <c r="IC38" s="105"/>
      <c r="ID38" s="105"/>
      <c r="IE38" s="105"/>
      <c r="IF38" s="105"/>
      <c r="IG38" s="105"/>
      <c r="IH38" s="105"/>
      <c r="II38" s="105"/>
      <c r="IJ38" s="105"/>
      <c r="IK38" s="105"/>
      <c r="IL38" s="105"/>
      <c r="IM38" s="105"/>
      <c r="IN38" s="105"/>
      <c r="IO38" s="105"/>
      <c r="IP38" s="105"/>
      <c r="IQ38" s="105"/>
      <c r="IR38" s="105"/>
      <c r="IS38" s="105"/>
      <c r="IT38" s="105"/>
      <c r="IU38" s="105"/>
      <c r="IV38" s="105"/>
    </row>
    <row r="39" spans="1:256" ht="14.25" customHeight="1">
      <c r="A39" s="107">
        <v>26</v>
      </c>
      <c r="B39" s="108" t="s">
        <v>297</v>
      </c>
      <c r="C39" s="109" t="s">
        <v>298</v>
      </c>
      <c r="D39" s="104">
        <v>1</v>
      </c>
      <c r="E39" s="95">
        <v>8837</v>
      </c>
      <c r="F39" s="96">
        <f t="shared" si="2"/>
        <v>8837</v>
      </c>
      <c r="G39" s="97">
        <v>0</v>
      </c>
      <c r="H39" s="96">
        <f aca="true" t="shared" si="14" ref="H39:H46">F39*G39</f>
        <v>0</v>
      </c>
      <c r="I39" s="97">
        <v>0.3</v>
      </c>
      <c r="J39" s="98">
        <f>E39*I39</f>
        <v>2651.1</v>
      </c>
      <c r="K39" s="97">
        <v>0</v>
      </c>
      <c r="L39" s="96">
        <f aca="true" t="shared" si="15" ref="L39:L46">F39*K39</f>
        <v>0</v>
      </c>
      <c r="M39" s="97">
        <v>0</v>
      </c>
      <c r="N39" s="96">
        <f aca="true" t="shared" si="16" ref="N39:N46">F39*M39</f>
        <v>0</v>
      </c>
      <c r="O39" s="97">
        <v>0.25</v>
      </c>
      <c r="P39" s="96">
        <f aca="true" t="shared" si="17" ref="P39:P46">F39*O39</f>
        <v>2209.25</v>
      </c>
      <c r="Q39" s="97">
        <v>0.6</v>
      </c>
      <c r="R39" s="96">
        <f aca="true" t="shared" si="18" ref="R39:R46">F39*Q39</f>
        <v>5302.2</v>
      </c>
      <c r="S39" s="97">
        <v>0.25</v>
      </c>
      <c r="T39" s="96">
        <f aca="true" t="shared" si="19" ref="T39:T46">F39*S39</f>
        <v>2209.25</v>
      </c>
      <c r="U39" s="98">
        <f t="shared" si="9"/>
        <v>9720.7</v>
      </c>
      <c r="V39" s="99">
        <f aca="true" t="shared" si="20" ref="V39:V46">F39+J39+U39</f>
        <v>21208.800000000003</v>
      </c>
      <c r="W39" s="97">
        <v>1.4</v>
      </c>
      <c r="X39" s="100">
        <f aca="true" t="shared" si="21" ref="X39:X46">V39*W39</f>
        <v>29692.320000000003</v>
      </c>
      <c r="Y39" s="101">
        <f aca="true" t="shared" si="22" ref="Y39:Y47">F39+J39+U39+X39</f>
        <v>50901.12000000001</v>
      </c>
      <c r="Z39" s="106">
        <f>Y39*20.7%</f>
        <v>10536.531840000001</v>
      </c>
      <c r="AA39" s="101">
        <f t="shared" si="1"/>
        <v>737251.8220800002</v>
      </c>
      <c r="AB39" s="198"/>
      <c r="AC39" s="511"/>
      <c r="AD39" s="105"/>
      <c r="AE39" s="53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05"/>
      <c r="IF39" s="105"/>
      <c r="IG39" s="105"/>
      <c r="IH39" s="105"/>
      <c r="II39" s="105"/>
      <c r="IJ39" s="105"/>
      <c r="IK39" s="105"/>
      <c r="IL39" s="105"/>
      <c r="IM39" s="105"/>
      <c r="IN39" s="105"/>
      <c r="IO39" s="105"/>
      <c r="IP39" s="105"/>
      <c r="IQ39" s="105"/>
      <c r="IR39" s="105"/>
      <c r="IS39" s="105"/>
      <c r="IT39" s="105"/>
      <c r="IU39" s="105"/>
      <c r="IV39" s="105"/>
    </row>
    <row r="40" spans="1:256" ht="13.5" customHeight="1">
      <c r="A40" s="107">
        <v>27</v>
      </c>
      <c r="B40" s="108" t="s">
        <v>299</v>
      </c>
      <c r="C40" s="109" t="s">
        <v>300</v>
      </c>
      <c r="D40" s="104">
        <v>1</v>
      </c>
      <c r="E40" s="95">
        <v>8837</v>
      </c>
      <c r="F40" s="96">
        <f t="shared" si="2"/>
        <v>8837</v>
      </c>
      <c r="G40" s="97">
        <v>0</v>
      </c>
      <c r="H40" s="96">
        <f t="shared" si="14"/>
        <v>0</v>
      </c>
      <c r="I40" s="97">
        <v>0.2</v>
      </c>
      <c r="J40" s="98">
        <f aca="true" t="shared" si="23" ref="J40:J46">E40*I40</f>
        <v>1767.4</v>
      </c>
      <c r="K40" s="97">
        <v>0</v>
      </c>
      <c r="L40" s="96">
        <f t="shared" si="15"/>
        <v>0</v>
      </c>
      <c r="M40" s="97">
        <v>0</v>
      </c>
      <c r="N40" s="96">
        <f t="shared" si="16"/>
        <v>0</v>
      </c>
      <c r="O40" s="97">
        <v>0.25</v>
      </c>
      <c r="P40" s="96">
        <f t="shared" si="17"/>
        <v>2209.25</v>
      </c>
      <c r="Q40" s="97">
        <v>0.6</v>
      </c>
      <c r="R40" s="96">
        <f t="shared" si="18"/>
        <v>5302.2</v>
      </c>
      <c r="S40" s="97">
        <v>0.1</v>
      </c>
      <c r="T40" s="96">
        <f t="shared" si="19"/>
        <v>883.7</v>
      </c>
      <c r="U40" s="98">
        <f t="shared" si="9"/>
        <v>8395.15</v>
      </c>
      <c r="V40" s="99">
        <f t="shared" si="20"/>
        <v>18999.55</v>
      </c>
      <c r="W40" s="97">
        <v>1.4</v>
      </c>
      <c r="X40" s="100">
        <f t="shared" si="21"/>
        <v>26599.37</v>
      </c>
      <c r="Y40" s="101">
        <f t="shared" si="22"/>
        <v>45598.92</v>
      </c>
      <c r="Z40" s="106">
        <f aca="true" t="shared" si="24" ref="Z40:Z46">Y40*20.7%</f>
        <v>9438.976439999999</v>
      </c>
      <c r="AA40" s="101">
        <f t="shared" si="1"/>
        <v>660454.75728</v>
      </c>
      <c r="AB40" s="198"/>
      <c r="AC40" s="511"/>
      <c r="AD40" s="105"/>
      <c r="AE40" s="53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c r="DK40" s="105"/>
      <c r="DL40" s="105"/>
      <c r="DM40" s="105"/>
      <c r="DN40" s="105"/>
      <c r="DO40" s="105"/>
      <c r="DP40" s="105"/>
      <c r="DQ40" s="105"/>
      <c r="DR40" s="105"/>
      <c r="DS40" s="105"/>
      <c r="DT40" s="105"/>
      <c r="DU40" s="105"/>
      <c r="DV40" s="105"/>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5"/>
      <c r="GD40" s="105"/>
      <c r="GE40" s="105"/>
      <c r="GF40" s="105"/>
      <c r="GG40" s="105"/>
      <c r="GH40" s="105"/>
      <c r="GI40" s="105"/>
      <c r="GJ40" s="105"/>
      <c r="GK40" s="105"/>
      <c r="GL40" s="105"/>
      <c r="GM40" s="105"/>
      <c r="GN40" s="105"/>
      <c r="GO40" s="105"/>
      <c r="GP40" s="105"/>
      <c r="GQ40" s="105"/>
      <c r="GR40" s="105"/>
      <c r="GS40" s="105"/>
      <c r="GT40" s="105"/>
      <c r="GU40" s="105"/>
      <c r="GV40" s="105"/>
      <c r="GW40" s="105"/>
      <c r="GX40" s="105"/>
      <c r="GY40" s="105"/>
      <c r="GZ40" s="105"/>
      <c r="HA40" s="105"/>
      <c r="HB40" s="105"/>
      <c r="HC40" s="105"/>
      <c r="HD40" s="105"/>
      <c r="HE40" s="105"/>
      <c r="HF40" s="105"/>
      <c r="HG40" s="105"/>
      <c r="HH40" s="105"/>
      <c r="HI40" s="105"/>
      <c r="HJ40" s="105"/>
      <c r="HK40" s="105"/>
      <c r="HL40" s="105"/>
      <c r="HM40" s="105"/>
      <c r="HN40" s="105"/>
      <c r="HO40" s="105"/>
      <c r="HP40" s="105"/>
      <c r="HQ40" s="105"/>
      <c r="HR40" s="105"/>
      <c r="HS40" s="105"/>
      <c r="HT40" s="105"/>
      <c r="HU40" s="105"/>
      <c r="HV40" s="105"/>
      <c r="HW40" s="105"/>
      <c r="HX40" s="105"/>
      <c r="HY40" s="105"/>
      <c r="HZ40" s="105"/>
      <c r="IA40" s="105"/>
      <c r="IB40" s="105"/>
      <c r="IC40" s="105"/>
      <c r="ID40" s="105"/>
      <c r="IE40" s="105"/>
      <c r="IF40" s="105"/>
      <c r="IG40" s="105"/>
      <c r="IH40" s="105"/>
      <c r="II40" s="105"/>
      <c r="IJ40" s="105"/>
      <c r="IK40" s="105"/>
      <c r="IL40" s="105"/>
      <c r="IM40" s="105"/>
      <c r="IN40" s="105"/>
      <c r="IO40" s="105"/>
      <c r="IP40" s="105"/>
      <c r="IQ40" s="105"/>
      <c r="IR40" s="105"/>
      <c r="IS40" s="105"/>
      <c r="IT40" s="105"/>
      <c r="IU40" s="105"/>
      <c r="IV40" s="105"/>
    </row>
    <row r="41" spans="1:256" ht="12" customHeight="1">
      <c r="A41" s="107">
        <v>28</v>
      </c>
      <c r="B41" s="195" t="s">
        <v>301</v>
      </c>
      <c r="C41" s="109" t="s">
        <v>300</v>
      </c>
      <c r="D41" s="104">
        <v>1</v>
      </c>
      <c r="E41" s="95">
        <v>8837</v>
      </c>
      <c r="F41" s="96">
        <f t="shared" si="2"/>
        <v>8837</v>
      </c>
      <c r="G41" s="97">
        <v>0</v>
      </c>
      <c r="H41" s="96">
        <f t="shared" si="14"/>
        <v>0</v>
      </c>
      <c r="I41" s="97">
        <v>0.3</v>
      </c>
      <c r="J41" s="98">
        <f t="shared" si="23"/>
        <v>2651.1</v>
      </c>
      <c r="K41" s="97">
        <v>0</v>
      </c>
      <c r="L41" s="96">
        <f t="shared" si="15"/>
        <v>0</v>
      </c>
      <c r="M41" s="97">
        <v>0</v>
      </c>
      <c r="N41" s="96">
        <f t="shared" si="16"/>
        <v>0</v>
      </c>
      <c r="O41" s="97">
        <v>0.25</v>
      </c>
      <c r="P41" s="96">
        <f t="shared" si="17"/>
        <v>2209.25</v>
      </c>
      <c r="Q41" s="97">
        <v>0.6</v>
      </c>
      <c r="R41" s="96">
        <f t="shared" si="18"/>
        <v>5302.2</v>
      </c>
      <c r="S41" s="97">
        <v>0.1</v>
      </c>
      <c r="T41" s="96">
        <f t="shared" si="19"/>
        <v>883.7</v>
      </c>
      <c r="U41" s="98">
        <f t="shared" si="9"/>
        <v>8395.15</v>
      </c>
      <c r="V41" s="99">
        <f t="shared" si="20"/>
        <v>19883.25</v>
      </c>
      <c r="W41" s="97">
        <v>1.4</v>
      </c>
      <c r="X41" s="100">
        <f t="shared" si="21"/>
        <v>27836.55</v>
      </c>
      <c r="Y41" s="101">
        <f t="shared" si="22"/>
        <v>47719.8</v>
      </c>
      <c r="Z41" s="106">
        <f t="shared" si="24"/>
        <v>9877.9986</v>
      </c>
      <c r="AA41" s="101">
        <f t="shared" si="1"/>
        <v>691173.5832</v>
      </c>
      <c r="AB41" s="198"/>
      <c r="AC41" s="511"/>
      <c r="AD41" s="105"/>
      <c r="AE41" s="53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c r="GQ41" s="105"/>
      <c r="GR41" s="105"/>
      <c r="GS41" s="105"/>
      <c r="GT41" s="105"/>
      <c r="GU41" s="105"/>
      <c r="GV41" s="105"/>
      <c r="GW41" s="105"/>
      <c r="GX41" s="105"/>
      <c r="GY41" s="105"/>
      <c r="GZ41" s="105"/>
      <c r="HA41" s="105"/>
      <c r="HB41" s="105"/>
      <c r="HC41" s="105"/>
      <c r="HD41" s="105"/>
      <c r="HE41" s="105"/>
      <c r="HF41" s="105"/>
      <c r="HG41" s="105"/>
      <c r="HH41" s="105"/>
      <c r="HI41" s="105"/>
      <c r="HJ41" s="105"/>
      <c r="HK41" s="105"/>
      <c r="HL41" s="105"/>
      <c r="HM41" s="105"/>
      <c r="HN41" s="105"/>
      <c r="HO41" s="105"/>
      <c r="HP41" s="105"/>
      <c r="HQ41" s="105"/>
      <c r="HR41" s="105"/>
      <c r="HS41" s="105"/>
      <c r="HT41" s="105"/>
      <c r="HU41" s="105"/>
      <c r="HV41" s="105"/>
      <c r="HW41" s="105"/>
      <c r="HX41" s="105"/>
      <c r="HY41" s="105"/>
      <c r="HZ41" s="105"/>
      <c r="IA41" s="105"/>
      <c r="IB41" s="105"/>
      <c r="IC41" s="105"/>
      <c r="ID41" s="105"/>
      <c r="IE41" s="105"/>
      <c r="IF41" s="105"/>
      <c r="IG41" s="105"/>
      <c r="IH41" s="105"/>
      <c r="II41" s="105"/>
      <c r="IJ41" s="105"/>
      <c r="IK41" s="105"/>
      <c r="IL41" s="105"/>
      <c r="IM41" s="105"/>
      <c r="IN41" s="105"/>
      <c r="IO41" s="105"/>
      <c r="IP41" s="105"/>
      <c r="IQ41" s="105"/>
      <c r="IR41" s="105"/>
      <c r="IS41" s="105"/>
      <c r="IT41" s="105"/>
      <c r="IU41" s="105"/>
      <c r="IV41" s="105"/>
    </row>
    <row r="42" spans="1:256" ht="13.5" customHeight="1">
      <c r="A42" s="107">
        <v>29</v>
      </c>
      <c r="B42" s="94" t="s">
        <v>302</v>
      </c>
      <c r="C42" s="109" t="s">
        <v>300</v>
      </c>
      <c r="D42" s="104">
        <v>1</v>
      </c>
      <c r="E42" s="95">
        <v>8837</v>
      </c>
      <c r="F42" s="96">
        <f t="shared" si="2"/>
        <v>8837</v>
      </c>
      <c r="G42" s="97">
        <v>0</v>
      </c>
      <c r="H42" s="96">
        <f t="shared" si="14"/>
        <v>0</v>
      </c>
      <c r="I42" s="97">
        <v>0.3</v>
      </c>
      <c r="J42" s="98">
        <f t="shared" si="23"/>
        <v>2651.1</v>
      </c>
      <c r="K42" s="97">
        <v>0</v>
      </c>
      <c r="L42" s="96">
        <f t="shared" si="15"/>
        <v>0</v>
      </c>
      <c r="M42" s="97">
        <v>0</v>
      </c>
      <c r="N42" s="96">
        <f t="shared" si="16"/>
        <v>0</v>
      </c>
      <c r="O42" s="97">
        <v>0.25</v>
      </c>
      <c r="P42" s="96">
        <f t="shared" si="17"/>
        <v>2209.25</v>
      </c>
      <c r="Q42" s="97">
        <v>0.6</v>
      </c>
      <c r="R42" s="96">
        <f t="shared" si="18"/>
        <v>5302.2</v>
      </c>
      <c r="S42" s="97">
        <v>0.1</v>
      </c>
      <c r="T42" s="96">
        <f t="shared" si="19"/>
        <v>883.7</v>
      </c>
      <c r="U42" s="98">
        <f>L42+N42+P42+R42+T42</f>
        <v>8395.15</v>
      </c>
      <c r="V42" s="99">
        <f t="shared" si="20"/>
        <v>19883.25</v>
      </c>
      <c r="W42" s="97">
        <v>1.4</v>
      </c>
      <c r="X42" s="100">
        <f>V42*W42</f>
        <v>27836.55</v>
      </c>
      <c r="Y42" s="101">
        <f t="shared" si="22"/>
        <v>47719.8</v>
      </c>
      <c r="Z42" s="106">
        <f t="shared" si="24"/>
        <v>9877.9986</v>
      </c>
      <c r="AA42" s="101">
        <f t="shared" si="1"/>
        <v>691173.5832</v>
      </c>
      <c r="AB42" s="198"/>
      <c r="AC42" s="511"/>
      <c r="AD42" s="105"/>
      <c r="AE42" s="53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5"/>
      <c r="DV42" s="105"/>
      <c r="DW42" s="105"/>
      <c r="DX42" s="105"/>
      <c r="DY42" s="105"/>
      <c r="DZ42" s="105"/>
      <c r="EA42" s="105"/>
      <c r="EB42" s="105"/>
      <c r="EC42" s="105"/>
      <c r="ED42" s="105"/>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5"/>
      <c r="HO42" s="105"/>
      <c r="HP42" s="105"/>
      <c r="HQ42" s="105"/>
      <c r="HR42" s="105"/>
      <c r="HS42" s="105"/>
      <c r="HT42" s="105"/>
      <c r="HU42" s="105"/>
      <c r="HV42" s="105"/>
      <c r="HW42" s="105"/>
      <c r="HX42" s="105"/>
      <c r="HY42" s="105"/>
      <c r="HZ42" s="105"/>
      <c r="IA42" s="105"/>
      <c r="IB42" s="105"/>
      <c r="IC42" s="105"/>
      <c r="ID42" s="105"/>
      <c r="IE42" s="105"/>
      <c r="IF42" s="105"/>
      <c r="IG42" s="105"/>
      <c r="IH42" s="105"/>
      <c r="II42" s="105"/>
      <c r="IJ42" s="105"/>
      <c r="IK42" s="105"/>
      <c r="IL42" s="105"/>
      <c r="IM42" s="105"/>
      <c r="IN42" s="105"/>
      <c r="IO42" s="105"/>
      <c r="IP42" s="105"/>
      <c r="IQ42" s="105"/>
      <c r="IR42" s="105"/>
      <c r="IS42" s="105"/>
      <c r="IT42" s="105"/>
      <c r="IU42" s="105"/>
      <c r="IV42" s="105"/>
    </row>
    <row r="43" spans="1:256" ht="23.25" customHeight="1">
      <c r="A43" s="107">
        <v>30</v>
      </c>
      <c r="B43" s="94" t="s">
        <v>303</v>
      </c>
      <c r="C43" s="109" t="s">
        <v>304</v>
      </c>
      <c r="D43" s="104">
        <v>1</v>
      </c>
      <c r="E43" s="95">
        <v>8837</v>
      </c>
      <c r="F43" s="96">
        <f t="shared" si="2"/>
        <v>8837</v>
      </c>
      <c r="G43" s="97">
        <v>0</v>
      </c>
      <c r="H43" s="96">
        <f t="shared" si="14"/>
        <v>0</v>
      </c>
      <c r="I43" s="97">
        <v>0.15</v>
      </c>
      <c r="J43" s="98">
        <f t="shared" si="23"/>
        <v>1325.55</v>
      </c>
      <c r="K43" s="97">
        <v>0</v>
      </c>
      <c r="L43" s="96">
        <f t="shared" si="15"/>
        <v>0</v>
      </c>
      <c r="M43" s="97">
        <v>0</v>
      </c>
      <c r="N43" s="96">
        <f t="shared" si="16"/>
        <v>0</v>
      </c>
      <c r="O43" s="97">
        <v>0.25</v>
      </c>
      <c r="P43" s="96">
        <f t="shared" si="17"/>
        <v>2209.25</v>
      </c>
      <c r="Q43" s="97">
        <v>0.6</v>
      </c>
      <c r="R43" s="96">
        <f t="shared" si="18"/>
        <v>5302.2</v>
      </c>
      <c r="S43" s="97">
        <v>0.1</v>
      </c>
      <c r="T43" s="96">
        <f t="shared" si="19"/>
        <v>883.7</v>
      </c>
      <c r="U43" s="98">
        <f t="shared" si="9"/>
        <v>8395.15</v>
      </c>
      <c r="V43" s="99">
        <f t="shared" si="20"/>
        <v>18557.699999999997</v>
      </c>
      <c r="W43" s="97">
        <v>1.4</v>
      </c>
      <c r="X43" s="100">
        <f t="shared" si="21"/>
        <v>25980.779999999995</v>
      </c>
      <c r="Y43" s="101">
        <f t="shared" si="22"/>
        <v>44538.479999999996</v>
      </c>
      <c r="Z43" s="106">
        <f t="shared" si="24"/>
        <v>9219.465359999998</v>
      </c>
      <c r="AA43" s="101">
        <f t="shared" si="1"/>
        <v>645095.3443199999</v>
      </c>
      <c r="AB43" s="198"/>
      <c r="AC43" s="511"/>
      <c r="AD43" s="105"/>
      <c r="AE43" s="53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5"/>
      <c r="DV43" s="105"/>
      <c r="DW43" s="105"/>
      <c r="DX43" s="105"/>
      <c r="DY43" s="105"/>
      <c r="DZ43" s="105"/>
      <c r="EA43" s="105"/>
      <c r="EB43" s="105"/>
      <c r="EC43" s="105"/>
      <c r="ED43" s="105"/>
      <c r="EE43" s="105"/>
      <c r="EF43" s="105"/>
      <c r="EG43" s="105"/>
      <c r="EH43" s="105"/>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105"/>
      <c r="FI43" s="105"/>
      <c r="FJ43" s="105"/>
      <c r="FK43" s="105"/>
      <c r="FL43" s="105"/>
      <c r="FM43" s="105"/>
      <c r="FN43" s="105"/>
      <c r="FO43" s="105"/>
      <c r="FP43" s="105"/>
      <c r="FQ43" s="105"/>
      <c r="FR43" s="105"/>
      <c r="FS43" s="105"/>
      <c r="FT43" s="105"/>
      <c r="FU43" s="105"/>
      <c r="FV43" s="105"/>
      <c r="FW43" s="105"/>
      <c r="FX43" s="105"/>
      <c r="FY43" s="105"/>
      <c r="FZ43" s="105"/>
      <c r="GA43" s="105"/>
      <c r="GB43" s="105"/>
      <c r="GC43" s="105"/>
      <c r="GD43" s="105"/>
      <c r="GE43" s="105"/>
      <c r="GF43" s="105"/>
      <c r="GG43" s="105"/>
      <c r="GH43" s="105"/>
      <c r="GI43" s="105"/>
      <c r="GJ43" s="105"/>
      <c r="GK43" s="105"/>
      <c r="GL43" s="105"/>
      <c r="GM43" s="105"/>
      <c r="GN43" s="105"/>
      <c r="GO43" s="105"/>
      <c r="GP43" s="105"/>
      <c r="GQ43" s="105"/>
      <c r="GR43" s="105"/>
      <c r="GS43" s="105"/>
      <c r="GT43" s="105"/>
      <c r="GU43" s="105"/>
      <c r="GV43" s="105"/>
      <c r="GW43" s="105"/>
      <c r="GX43" s="105"/>
      <c r="GY43" s="105"/>
      <c r="GZ43" s="105"/>
      <c r="HA43" s="105"/>
      <c r="HB43" s="105"/>
      <c r="HC43" s="105"/>
      <c r="HD43" s="105"/>
      <c r="HE43" s="105"/>
      <c r="HF43" s="105"/>
      <c r="HG43" s="105"/>
      <c r="HH43" s="105"/>
      <c r="HI43" s="105"/>
      <c r="HJ43" s="105"/>
      <c r="HK43" s="105"/>
      <c r="HL43" s="105"/>
      <c r="HM43" s="105"/>
      <c r="HN43" s="105"/>
      <c r="HO43" s="105"/>
      <c r="HP43" s="105"/>
      <c r="HQ43" s="105"/>
      <c r="HR43" s="105"/>
      <c r="HS43" s="105"/>
      <c r="HT43" s="105"/>
      <c r="HU43" s="105"/>
      <c r="HV43" s="105"/>
      <c r="HW43" s="105"/>
      <c r="HX43" s="105"/>
      <c r="HY43" s="105"/>
      <c r="HZ43" s="105"/>
      <c r="IA43" s="105"/>
      <c r="IB43" s="105"/>
      <c r="IC43" s="105"/>
      <c r="ID43" s="105"/>
      <c r="IE43" s="105"/>
      <c r="IF43" s="105"/>
      <c r="IG43" s="105"/>
      <c r="IH43" s="105"/>
      <c r="II43" s="105"/>
      <c r="IJ43" s="105"/>
      <c r="IK43" s="105"/>
      <c r="IL43" s="105"/>
      <c r="IM43" s="105"/>
      <c r="IN43" s="105"/>
      <c r="IO43" s="105"/>
      <c r="IP43" s="105"/>
      <c r="IQ43" s="105"/>
      <c r="IR43" s="105"/>
      <c r="IS43" s="105"/>
      <c r="IT43" s="105"/>
      <c r="IU43" s="105"/>
      <c r="IV43" s="105"/>
    </row>
    <row r="44" spans="1:256" ht="14.25" customHeight="1">
      <c r="A44" s="107">
        <v>31</v>
      </c>
      <c r="B44" s="195" t="s">
        <v>305</v>
      </c>
      <c r="C44" s="109" t="s">
        <v>306</v>
      </c>
      <c r="D44" s="104">
        <v>1</v>
      </c>
      <c r="E44" s="95">
        <v>8837</v>
      </c>
      <c r="F44" s="96">
        <f t="shared" si="2"/>
        <v>8837</v>
      </c>
      <c r="G44" s="97">
        <v>0</v>
      </c>
      <c r="H44" s="96">
        <f t="shared" si="14"/>
        <v>0</v>
      </c>
      <c r="I44" s="97">
        <v>0.3</v>
      </c>
      <c r="J44" s="98">
        <f t="shared" si="23"/>
        <v>2651.1</v>
      </c>
      <c r="K44" s="97">
        <v>0</v>
      </c>
      <c r="L44" s="96">
        <f t="shared" si="15"/>
        <v>0</v>
      </c>
      <c r="M44" s="97">
        <v>0</v>
      </c>
      <c r="N44" s="96">
        <f t="shared" si="16"/>
        <v>0</v>
      </c>
      <c r="O44" s="97">
        <v>0.25</v>
      </c>
      <c r="P44" s="96">
        <f t="shared" si="17"/>
        <v>2209.25</v>
      </c>
      <c r="Q44" s="97">
        <v>0.6</v>
      </c>
      <c r="R44" s="96">
        <f t="shared" si="18"/>
        <v>5302.2</v>
      </c>
      <c r="S44" s="97">
        <v>0.1</v>
      </c>
      <c r="T44" s="96">
        <f t="shared" si="19"/>
        <v>883.7</v>
      </c>
      <c r="U44" s="98">
        <f t="shared" si="9"/>
        <v>8395.15</v>
      </c>
      <c r="V44" s="99">
        <f t="shared" si="20"/>
        <v>19883.25</v>
      </c>
      <c r="W44" s="97">
        <v>1.4</v>
      </c>
      <c r="X44" s="100">
        <f t="shared" si="21"/>
        <v>27836.55</v>
      </c>
      <c r="Y44" s="101">
        <f t="shared" si="22"/>
        <v>47719.8</v>
      </c>
      <c r="Z44" s="106">
        <f t="shared" si="24"/>
        <v>9877.9986</v>
      </c>
      <c r="AA44" s="101">
        <f t="shared" si="1"/>
        <v>691173.5832</v>
      </c>
      <c r="AB44" s="198"/>
      <c r="AC44" s="511"/>
      <c r="AD44" s="105"/>
      <c r="AE44" s="53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5"/>
      <c r="DV44" s="105"/>
      <c r="DW44" s="105"/>
      <c r="DX44" s="105"/>
      <c r="DY44" s="105"/>
      <c r="DZ44" s="105"/>
      <c r="EA44" s="105"/>
      <c r="EB44" s="105"/>
      <c r="EC44" s="105"/>
      <c r="ED44" s="105"/>
      <c r="EE44" s="105"/>
      <c r="EF44" s="105"/>
      <c r="EG44" s="105"/>
      <c r="EH44" s="105"/>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105"/>
      <c r="GI44" s="105"/>
      <c r="GJ44" s="105"/>
      <c r="GK44" s="105"/>
      <c r="GL44" s="105"/>
      <c r="GM44" s="105"/>
      <c r="GN44" s="105"/>
      <c r="GO44" s="105"/>
      <c r="GP44" s="105"/>
      <c r="GQ44" s="105"/>
      <c r="GR44" s="105"/>
      <c r="GS44" s="105"/>
      <c r="GT44" s="105"/>
      <c r="GU44" s="105"/>
      <c r="GV44" s="105"/>
      <c r="GW44" s="105"/>
      <c r="GX44" s="105"/>
      <c r="GY44" s="105"/>
      <c r="GZ44" s="105"/>
      <c r="HA44" s="105"/>
      <c r="HB44" s="105"/>
      <c r="HC44" s="105"/>
      <c r="HD44" s="105"/>
      <c r="HE44" s="105"/>
      <c r="HF44" s="105"/>
      <c r="HG44" s="105"/>
      <c r="HH44" s="105"/>
      <c r="HI44" s="105"/>
      <c r="HJ44" s="105"/>
      <c r="HK44" s="105"/>
      <c r="HL44" s="105"/>
      <c r="HM44" s="105"/>
      <c r="HN44" s="105"/>
      <c r="HO44" s="105"/>
      <c r="HP44" s="105"/>
      <c r="HQ44" s="105"/>
      <c r="HR44" s="105"/>
      <c r="HS44" s="105"/>
      <c r="HT44" s="105"/>
      <c r="HU44" s="105"/>
      <c r="HV44" s="105"/>
      <c r="HW44" s="105"/>
      <c r="HX44" s="105"/>
      <c r="HY44" s="105"/>
      <c r="HZ44" s="105"/>
      <c r="IA44" s="105"/>
      <c r="IB44" s="105"/>
      <c r="IC44" s="105"/>
      <c r="ID44" s="105"/>
      <c r="IE44" s="105"/>
      <c r="IF44" s="105"/>
      <c r="IG44" s="105"/>
      <c r="IH44" s="105"/>
      <c r="II44" s="105"/>
      <c r="IJ44" s="105"/>
      <c r="IK44" s="105"/>
      <c r="IL44" s="105"/>
      <c r="IM44" s="105"/>
      <c r="IN44" s="105"/>
      <c r="IO44" s="105"/>
      <c r="IP44" s="105"/>
      <c r="IQ44" s="105"/>
      <c r="IR44" s="105"/>
      <c r="IS44" s="105"/>
      <c r="IT44" s="105"/>
      <c r="IU44" s="105"/>
      <c r="IV44" s="105"/>
    </row>
    <row r="45" spans="1:256" ht="13.5" customHeight="1">
      <c r="A45" s="107">
        <v>32</v>
      </c>
      <c r="B45" s="108" t="s">
        <v>307</v>
      </c>
      <c r="C45" s="109" t="s">
        <v>308</v>
      </c>
      <c r="D45" s="104">
        <v>1</v>
      </c>
      <c r="E45" s="95">
        <v>8837</v>
      </c>
      <c r="F45" s="96">
        <f t="shared" si="2"/>
        <v>8837</v>
      </c>
      <c r="G45" s="97">
        <v>0</v>
      </c>
      <c r="H45" s="96">
        <f t="shared" si="14"/>
        <v>0</v>
      </c>
      <c r="I45" s="97">
        <v>0.05</v>
      </c>
      <c r="J45" s="98">
        <f t="shared" si="23"/>
        <v>441.85</v>
      </c>
      <c r="K45" s="97">
        <v>0</v>
      </c>
      <c r="L45" s="96">
        <f t="shared" si="15"/>
        <v>0</v>
      </c>
      <c r="M45" s="97">
        <v>0</v>
      </c>
      <c r="N45" s="96">
        <f t="shared" si="16"/>
        <v>0</v>
      </c>
      <c r="O45" s="97">
        <v>0.25</v>
      </c>
      <c r="P45" s="96">
        <f t="shared" si="17"/>
        <v>2209.25</v>
      </c>
      <c r="Q45" s="97">
        <v>0.6</v>
      </c>
      <c r="R45" s="96">
        <f t="shared" si="18"/>
        <v>5302.2</v>
      </c>
      <c r="S45" s="97">
        <v>0.1</v>
      </c>
      <c r="T45" s="96">
        <f t="shared" si="19"/>
        <v>883.7</v>
      </c>
      <c r="U45" s="98">
        <f>L45+N45+P45+R45+T45</f>
        <v>8395.15</v>
      </c>
      <c r="V45" s="99">
        <f t="shared" si="20"/>
        <v>17674</v>
      </c>
      <c r="W45" s="97">
        <v>1.4</v>
      </c>
      <c r="X45" s="100">
        <f t="shared" si="21"/>
        <v>24743.6</v>
      </c>
      <c r="Y45" s="101">
        <f t="shared" si="22"/>
        <v>42417.6</v>
      </c>
      <c r="Z45" s="106">
        <f t="shared" si="24"/>
        <v>8780.4432</v>
      </c>
      <c r="AA45" s="101">
        <f t="shared" si="1"/>
        <v>614376.5184</v>
      </c>
      <c r="AB45" s="198"/>
      <c r="AC45" s="511"/>
      <c r="AD45" s="105"/>
      <c r="AE45" s="53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5"/>
      <c r="FU45" s="105"/>
      <c r="FV45" s="105"/>
      <c r="FW45" s="105"/>
      <c r="FX45" s="105"/>
      <c r="FY45" s="105"/>
      <c r="FZ45" s="105"/>
      <c r="GA45" s="105"/>
      <c r="GB45" s="105"/>
      <c r="GC45" s="105"/>
      <c r="GD45" s="105"/>
      <c r="GE45" s="105"/>
      <c r="GF45" s="105"/>
      <c r="GG45" s="105"/>
      <c r="GH45" s="105"/>
      <c r="GI45" s="105"/>
      <c r="GJ45" s="105"/>
      <c r="GK45" s="105"/>
      <c r="GL45" s="105"/>
      <c r="GM45" s="105"/>
      <c r="GN45" s="105"/>
      <c r="GO45" s="105"/>
      <c r="GP45" s="105"/>
      <c r="GQ45" s="105"/>
      <c r="GR45" s="105"/>
      <c r="GS45" s="105"/>
      <c r="GT45" s="105"/>
      <c r="GU45" s="105"/>
      <c r="GV45" s="105"/>
      <c r="GW45" s="105"/>
      <c r="GX45" s="105"/>
      <c r="GY45" s="105"/>
      <c r="GZ45" s="105"/>
      <c r="HA45" s="105"/>
      <c r="HB45" s="105"/>
      <c r="HC45" s="105"/>
      <c r="HD45" s="105"/>
      <c r="HE45" s="105"/>
      <c r="HF45" s="105"/>
      <c r="HG45" s="105"/>
      <c r="HH45" s="105"/>
      <c r="HI45" s="105"/>
      <c r="HJ45" s="105"/>
      <c r="HK45" s="105"/>
      <c r="HL45" s="105"/>
      <c r="HM45" s="105"/>
      <c r="HN45" s="105"/>
      <c r="HO45" s="105"/>
      <c r="HP45" s="105"/>
      <c r="HQ45" s="105"/>
      <c r="HR45" s="105"/>
      <c r="HS45" s="105"/>
      <c r="HT45" s="105"/>
      <c r="HU45" s="105"/>
      <c r="HV45" s="105"/>
      <c r="HW45" s="105"/>
      <c r="HX45" s="105"/>
      <c r="HY45" s="105"/>
      <c r="HZ45" s="105"/>
      <c r="IA45" s="105"/>
      <c r="IB45" s="105"/>
      <c r="IC45" s="105"/>
      <c r="ID45" s="105"/>
      <c r="IE45" s="105"/>
      <c r="IF45" s="105"/>
      <c r="IG45" s="105"/>
      <c r="IH45" s="105"/>
      <c r="II45" s="105"/>
      <c r="IJ45" s="105"/>
      <c r="IK45" s="105"/>
      <c r="IL45" s="105"/>
      <c r="IM45" s="105"/>
      <c r="IN45" s="105"/>
      <c r="IO45" s="105"/>
      <c r="IP45" s="105"/>
      <c r="IQ45" s="105"/>
      <c r="IR45" s="105"/>
      <c r="IS45" s="105"/>
      <c r="IT45" s="105"/>
      <c r="IU45" s="105"/>
      <c r="IV45" s="105"/>
    </row>
    <row r="46" spans="1:256" ht="12.75" customHeight="1">
      <c r="A46" s="107">
        <v>33</v>
      </c>
      <c r="B46" s="108" t="s">
        <v>309</v>
      </c>
      <c r="C46" s="109" t="s">
        <v>306</v>
      </c>
      <c r="D46" s="104">
        <v>1</v>
      </c>
      <c r="E46" s="95">
        <v>8837</v>
      </c>
      <c r="F46" s="96">
        <f t="shared" si="2"/>
        <v>8837</v>
      </c>
      <c r="G46" s="97">
        <v>0</v>
      </c>
      <c r="H46" s="96">
        <f t="shared" si="14"/>
        <v>0</v>
      </c>
      <c r="I46" s="97">
        <v>0.2</v>
      </c>
      <c r="J46" s="98">
        <f t="shared" si="23"/>
        <v>1767.4</v>
      </c>
      <c r="K46" s="97">
        <v>0</v>
      </c>
      <c r="L46" s="96">
        <f t="shared" si="15"/>
        <v>0</v>
      </c>
      <c r="M46" s="97">
        <v>0</v>
      </c>
      <c r="N46" s="96">
        <f t="shared" si="16"/>
        <v>0</v>
      </c>
      <c r="O46" s="97">
        <v>0.25</v>
      </c>
      <c r="P46" s="96">
        <f t="shared" si="17"/>
        <v>2209.25</v>
      </c>
      <c r="Q46" s="97">
        <v>0.6</v>
      </c>
      <c r="R46" s="96">
        <f t="shared" si="18"/>
        <v>5302.2</v>
      </c>
      <c r="S46" s="97">
        <v>0.1</v>
      </c>
      <c r="T46" s="96">
        <f t="shared" si="19"/>
        <v>883.7</v>
      </c>
      <c r="U46" s="98">
        <f t="shared" si="9"/>
        <v>8395.15</v>
      </c>
      <c r="V46" s="99">
        <f t="shared" si="20"/>
        <v>18999.55</v>
      </c>
      <c r="W46" s="97">
        <v>1.4</v>
      </c>
      <c r="X46" s="100">
        <f t="shared" si="21"/>
        <v>26599.37</v>
      </c>
      <c r="Y46" s="101">
        <f t="shared" si="22"/>
        <v>45598.92</v>
      </c>
      <c r="Z46" s="106">
        <f t="shared" si="24"/>
        <v>9438.976439999999</v>
      </c>
      <c r="AA46" s="101">
        <f>(Y46+Z46)*12-2.25</f>
        <v>660452.50728</v>
      </c>
      <c r="AB46" s="199"/>
      <c r="AC46" s="511"/>
      <c r="AD46" s="105"/>
      <c r="AE46" s="53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c r="DK46" s="105"/>
      <c r="DL46" s="105"/>
      <c r="DM46" s="105"/>
      <c r="DN46" s="105"/>
      <c r="DO46" s="105"/>
      <c r="DP46" s="105"/>
      <c r="DQ46" s="105"/>
      <c r="DR46" s="105"/>
      <c r="DS46" s="105"/>
      <c r="DT46" s="105"/>
      <c r="DU46" s="105"/>
      <c r="DV46" s="105"/>
      <c r="DW46" s="105"/>
      <c r="DX46" s="105"/>
      <c r="DY46" s="105"/>
      <c r="DZ46" s="105"/>
      <c r="EA46" s="105"/>
      <c r="EB46" s="105"/>
      <c r="EC46" s="105"/>
      <c r="ED46" s="105"/>
      <c r="EE46" s="105"/>
      <c r="EF46" s="105"/>
      <c r="EG46" s="105"/>
      <c r="EH46" s="105"/>
      <c r="EI46" s="105"/>
      <c r="EJ46" s="105"/>
      <c r="EK46" s="105"/>
      <c r="EL46" s="105"/>
      <c r="EM46" s="105"/>
      <c r="EN46" s="105"/>
      <c r="EO46" s="105"/>
      <c r="EP46" s="105"/>
      <c r="EQ46" s="105"/>
      <c r="ER46" s="105"/>
      <c r="ES46" s="105"/>
      <c r="ET46" s="105"/>
      <c r="EU46" s="105"/>
      <c r="EV46" s="105"/>
      <c r="EW46" s="105"/>
      <c r="EX46" s="105"/>
      <c r="EY46" s="105"/>
      <c r="EZ46" s="105"/>
      <c r="FA46" s="105"/>
      <c r="FB46" s="105"/>
      <c r="FC46" s="105"/>
      <c r="FD46" s="105"/>
      <c r="FE46" s="105"/>
      <c r="FF46" s="105"/>
      <c r="FG46" s="105"/>
      <c r="FH46" s="105"/>
      <c r="FI46" s="105"/>
      <c r="FJ46" s="105"/>
      <c r="FK46" s="105"/>
      <c r="FL46" s="105"/>
      <c r="FM46" s="105"/>
      <c r="FN46" s="105"/>
      <c r="FO46" s="105"/>
      <c r="FP46" s="105"/>
      <c r="FQ46" s="105"/>
      <c r="FR46" s="105"/>
      <c r="FS46" s="105"/>
      <c r="FT46" s="105"/>
      <c r="FU46" s="105"/>
      <c r="FV46" s="105"/>
      <c r="FW46" s="105"/>
      <c r="FX46" s="105"/>
      <c r="FY46" s="105"/>
      <c r="FZ46" s="105"/>
      <c r="GA46" s="105"/>
      <c r="GB46" s="105"/>
      <c r="GC46" s="105"/>
      <c r="GD46" s="105"/>
      <c r="GE46" s="105"/>
      <c r="GF46" s="105"/>
      <c r="GG46" s="105"/>
      <c r="GH46" s="105"/>
      <c r="GI46" s="105"/>
      <c r="GJ46" s="105"/>
      <c r="GK46" s="105"/>
      <c r="GL46" s="105"/>
      <c r="GM46" s="105"/>
      <c r="GN46" s="105"/>
      <c r="GO46" s="105"/>
      <c r="GP46" s="105"/>
      <c r="GQ46" s="105"/>
      <c r="GR46" s="105"/>
      <c r="GS46" s="105"/>
      <c r="GT46" s="105"/>
      <c r="GU46" s="105"/>
      <c r="GV46" s="105"/>
      <c r="GW46" s="105"/>
      <c r="GX46" s="105"/>
      <c r="GY46" s="105"/>
      <c r="GZ46" s="105"/>
      <c r="HA46" s="105"/>
      <c r="HB46" s="105"/>
      <c r="HC46" s="105"/>
      <c r="HD46" s="105"/>
      <c r="HE46" s="105"/>
      <c r="HF46" s="105"/>
      <c r="HG46" s="105"/>
      <c r="HH46" s="105"/>
      <c r="HI46" s="105"/>
      <c r="HJ46" s="105"/>
      <c r="HK46" s="105"/>
      <c r="HL46" s="105"/>
      <c r="HM46" s="105"/>
      <c r="HN46" s="105"/>
      <c r="HO46" s="105"/>
      <c r="HP46" s="105"/>
      <c r="HQ46" s="105"/>
      <c r="HR46" s="105"/>
      <c r="HS46" s="105"/>
      <c r="HT46" s="105"/>
      <c r="HU46" s="105"/>
      <c r="HV46" s="105"/>
      <c r="HW46" s="105"/>
      <c r="HX46" s="105"/>
      <c r="HY46" s="105"/>
      <c r="HZ46" s="105"/>
      <c r="IA46" s="105"/>
      <c r="IB46" s="105"/>
      <c r="IC46" s="105"/>
      <c r="ID46" s="105"/>
      <c r="IE46" s="105"/>
      <c r="IF46" s="105"/>
      <c r="IG46" s="105"/>
      <c r="IH46" s="105"/>
      <c r="II46" s="105"/>
      <c r="IJ46" s="105"/>
      <c r="IK46" s="105"/>
      <c r="IL46" s="105"/>
      <c r="IM46" s="105"/>
      <c r="IN46" s="105"/>
      <c r="IO46" s="105"/>
      <c r="IP46" s="105"/>
      <c r="IQ46" s="105"/>
      <c r="IR46" s="105"/>
      <c r="IS46" s="105"/>
      <c r="IT46" s="105"/>
      <c r="IU46" s="105"/>
      <c r="IV46" s="105"/>
    </row>
    <row r="47" spans="1:31" s="234" customFormat="1" ht="20.25" customHeight="1" thickBot="1">
      <c r="A47" s="1529" t="s">
        <v>310</v>
      </c>
      <c r="B47" s="1530"/>
      <c r="C47" s="1531"/>
      <c r="D47" s="521">
        <f>D9+D13+D18</f>
        <v>34</v>
      </c>
      <c r="E47" s="521">
        <f>SUM(E10:E46)</f>
        <v>314269</v>
      </c>
      <c r="F47" s="521">
        <f>SUM(F10:F46)</f>
        <v>314269</v>
      </c>
      <c r="G47" s="521"/>
      <c r="H47" s="521">
        <f>SUM(H10:H46)</f>
        <v>0</v>
      </c>
      <c r="I47" s="521"/>
      <c r="J47" s="521">
        <f>SUM(J10:J46)</f>
        <v>57867.64999999999</v>
      </c>
      <c r="K47" s="521"/>
      <c r="L47" s="521">
        <f>SUM(L10:L46)</f>
        <v>0</v>
      </c>
      <c r="M47" s="521"/>
      <c r="N47" s="521">
        <f>SUM(N10:N46)</f>
        <v>6406.9</v>
      </c>
      <c r="O47" s="521"/>
      <c r="P47" s="521">
        <f>SUM(P10:P46)</f>
        <v>78567.25</v>
      </c>
      <c r="Q47" s="521"/>
      <c r="R47" s="521">
        <f>SUM(R10:R46)</f>
        <v>187621.64519700012</v>
      </c>
      <c r="S47" s="521"/>
      <c r="T47" s="521">
        <f>SUM(T10:T46)</f>
        <v>24743.60000000001</v>
      </c>
      <c r="U47" s="521">
        <f>SUM(U10:U46)</f>
        <v>297339.39519700006</v>
      </c>
      <c r="V47" s="521">
        <f>SUM(V10:V46)</f>
        <v>669476.045197</v>
      </c>
      <c r="W47" s="521"/>
      <c r="X47" s="521">
        <f>SUM(X10:X46)</f>
        <v>937266.4632757999</v>
      </c>
      <c r="Y47" s="522">
        <f t="shared" si="22"/>
        <v>1606742.5084727998</v>
      </c>
      <c r="Z47" s="523">
        <f>SUM(Z12:Z46)</f>
        <v>304489.0839738695</v>
      </c>
      <c r="AA47" s="522">
        <f>SUM(AA10:AA46)</f>
        <v>24781865.564960033</v>
      </c>
      <c r="AB47" s="259"/>
      <c r="AC47" s="512"/>
      <c r="AE47" s="512"/>
    </row>
    <row r="48" spans="1:27" ht="2.25" customHeight="1">
      <c r="A48" s="260"/>
      <c r="B48" s="260"/>
      <c r="C48" s="260"/>
      <c r="D48" s="261"/>
      <c r="E48" s="261"/>
      <c r="F48" s="261"/>
      <c r="G48" s="261"/>
      <c r="H48" s="261"/>
      <c r="I48" s="261"/>
      <c r="J48" s="262"/>
      <c r="K48" s="261"/>
      <c r="L48" s="261"/>
      <c r="M48" s="261"/>
      <c r="N48" s="261"/>
      <c r="O48" s="261"/>
      <c r="P48" s="261"/>
      <c r="Q48" s="261"/>
      <c r="R48" s="261"/>
      <c r="S48" s="261"/>
      <c r="T48" s="261"/>
      <c r="U48" s="262"/>
      <c r="V48" s="262"/>
      <c r="W48" s="261"/>
      <c r="X48" s="261"/>
      <c r="Y48" s="261"/>
      <c r="Z48" s="261"/>
      <c r="AA48" s="261"/>
    </row>
    <row r="49" spans="1:25" ht="12.75">
      <c r="A49" s="1532" t="s">
        <v>311</v>
      </c>
      <c r="B49" s="1532"/>
      <c r="C49" s="1532"/>
      <c r="D49" s="1532"/>
      <c r="E49" s="261"/>
      <c r="F49" s="261"/>
      <c r="G49" s="261"/>
      <c r="H49" s="261"/>
      <c r="I49" s="261"/>
      <c r="J49" s="262"/>
      <c r="K49" s="261"/>
      <c r="L49" s="261"/>
      <c r="M49" s="261"/>
      <c r="N49" s="261"/>
      <c r="O49" s="261"/>
      <c r="P49" s="261"/>
      <c r="Q49" s="261"/>
      <c r="R49" s="1543" t="s">
        <v>670</v>
      </c>
      <c r="S49" s="1543"/>
      <c r="T49" s="1543"/>
      <c r="U49" s="1543"/>
      <c r="V49" s="262"/>
      <c r="W49" s="261"/>
      <c r="X49" s="261"/>
      <c r="Y49" s="261"/>
    </row>
    <row r="50" spans="1:256" ht="12.75" customHeight="1">
      <c r="A50" s="1546" t="s">
        <v>312</v>
      </c>
      <c r="B50" s="1546"/>
      <c r="C50" s="1546"/>
      <c r="D50" s="1546"/>
      <c r="E50" s="1546"/>
      <c r="F50" s="1546"/>
      <c r="G50" s="1546"/>
      <c r="H50" s="1546"/>
      <c r="I50" s="1546"/>
      <c r="J50" s="1546"/>
      <c r="K50" s="1546"/>
      <c r="L50" s="1546"/>
      <c r="M50" s="1520">
        <f>SUM(AA10:AA46)</f>
        <v>24781865.564960033</v>
      </c>
      <c r="N50" s="1520"/>
      <c r="O50" s="1520"/>
      <c r="P50" s="263"/>
      <c r="Q50" s="263"/>
      <c r="R50" s="1544" t="s">
        <v>671</v>
      </c>
      <c r="S50" s="1544"/>
      <c r="T50" s="264"/>
      <c r="U50" s="265">
        <f>AA10*8.2%</f>
        <v>214019.76383999994</v>
      </c>
      <c r="V50" s="266"/>
      <c r="W50" s="266"/>
      <c r="X50" s="266"/>
      <c r="Y50" s="266"/>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05"/>
      <c r="FC50" s="105"/>
      <c r="FD50" s="105"/>
      <c r="FE50" s="105"/>
      <c r="FF50" s="105"/>
      <c r="FG50" s="105"/>
      <c r="FH50" s="105"/>
      <c r="FI50" s="105"/>
      <c r="FJ50" s="105"/>
      <c r="FK50" s="105"/>
      <c r="FL50" s="105"/>
      <c r="FM50" s="105"/>
      <c r="FN50" s="105"/>
      <c r="FO50" s="105"/>
      <c r="FP50" s="105"/>
      <c r="FQ50" s="105"/>
      <c r="FR50" s="105"/>
      <c r="FS50" s="105"/>
      <c r="FT50" s="105"/>
      <c r="FU50" s="105"/>
      <c r="FV50" s="105"/>
      <c r="FW50" s="105"/>
      <c r="FX50" s="105"/>
      <c r="FY50" s="105"/>
      <c r="FZ50" s="105"/>
      <c r="GA50" s="105"/>
      <c r="GB50" s="105"/>
      <c r="GC50" s="105"/>
      <c r="GD50" s="105"/>
      <c r="GE50" s="105"/>
      <c r="GF50" s="105"/>
      <c r="GG50" s="105"/>
      <c r="GH50" s="105"/>
      <c r="GI50" s="105"/>
      <c r="GJ50" s="105"/>
      <c r="GK50" s="105"/>
      <c r="GL50" s="105"/>
      <c r="GM50" s="105"/>
      <c r="GN50" s="105"/>
      <c r="GO50" s="105"/>
      <c r="GP50" s="105"/>
      <c r="GQ50" s="105"/>
      <c r="GR50" s="105"/>
      <c r="GS50" s="105"/>
      <c r="GT50" s="105"/>
      <c r="GU50" s="105"/>
      <c r="GV50" s="105"/>
      <c r="GW50" s="105"/>
      <c r="GX50" s="105"/>
      <c r="GY50" s="105"/>
      <c r="GZ50" s="105"/>
      <c r="HA50" s="105"/>
      <c r="HB50" s="105"/>
      <c r="HC50" s="105"/>
      <c r="HD50" s="105"/>
      <c r="HE50" s="105"/>
      <c r="HF50" s="105"/>
      <c r="HG50" s="105"/>
      <c r="HH50" s="105"/>
      <c r="HI50" s="105"/>
      <c r="HJ50" s="105"/>
      <c r="HK50" s="105"/>
      <c r="HL50" s="105"/>
      <c r="HM50" s="105"/>
      <c r="HN50" s="105"/>
      <c r="HO50" s="105"/>
      <c r="HP50" s="105"/>
      <c r="HQ50" s="105"/>
      <c r="HR50" s="105"/>
      <c r="HS50" s="105"/>
      <c r="HT50" s="105"/>
      <c r="HU50" s="105"/>
      <c r="HV50" s="105"/>
      <c r="HW50" s="105"/>
      <c r="HX50" s="105"/>
      <c r="HY50" s="105"/>
      <c r="HZ50" s="105"/>
      <c r="IA50" s="105"/>
      <c r="IB50" s="105"/>
      <c r="IC50" s="105"/>
      <c r="ID50" s="105"/>
      <c r="IE50" s="105"/>
      <c r="IF50" s="105"/>
      <c r="IG50" s="105"/>
      <c r="IH50" s="105"/>
      <c r="II50" s="105"/>
      <c r="IJ50" s="105"/>
      <c r="IK50" s="105"/>
      <c r="IL50" s="105"/>
      <c r="IM50" s="105"/>
      <c r="IN50" s="105"/>
      <c r="IO50" s="105"/>
      <c r="IP50" s="105"/>
      <c r="IQ50" s="105"/>
      <c r="IR50" s="105"/>
      <c r="IS50" s="105"/>
      <c r="IT50" s="105"/>
      <c r="IU50" s="105"/>
      <c r="IV50" s="105"/>
    </row>
    <row r="51" spans="1:256" ht="12.75" customHeight="1">
      <c r="A51" s="1519" t="s">
        <v>702</v>
      </c>
      <c r="B51" s="1519"/>
      <c r="C51" s="1519"/>
      <c r="D51" s="1519"/>
      <c r="E51" s="1519"/>
      <c r="F51" s="1519"/>
      <c r="G51" s="1519"/>
      <c r="H51" s="1519"/>
      <c r="I51" s="1519"/>
      <c r="J51" s="1519"/>
      <c r="K51" s="1519"/>
      <c r="L51" s="1519"/>
      <c r="M51" s="1520">
        <f>(F10*70%*2.4)</f>
        <v>31177.439999999995</v>
      </c>
      <c r="N51" s="1520"/>
      <c r="O51" s="1520"/>
      <c r="P51" s="265"/>
      <c r="Q51" s="263"/>
      <c r="R51" s="1544" t="s">
        <v>672</v>
      </c>
      <c r="S51" s="1544"/>
      <c r="T51" s="267"/>
      <c r="U51" s="268">
        <f>1292000*22%</f>
        <v>284240</v>
      </c>
      <c r="V51" s="269"/>
      <c r="W51" s="105"/>
      <c r="X51" s="105"/>
      <c r="Y51" s="270"/>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c r="GQ51" s="105"/>
      <c r="GR51" s="105"/>
      <c r="GS51" s="105"/>
      <c r="GT51" s="105"/>
      <c r="GU51" s="105"/>
      <c r="GV51" s="105"/>
      <c r="GW51" s="105"/>
      <c r="GX51" s="105"/>
      <c r="GY51" s="105"/>
      <c r="GZ51" s="105"/>
      <c r="HA51" s="105"/>
      <c r="HB51" s="105"/>
      <c r="HC51" s="105"/>
      <c r="HD51" s="105"/>
      <c r="HE51" s="105"/>
      <c r="HF51" s="105"/>
      <c r="HG51" s="105"/>
      <c r="HH51" s="105"/>
      <c r="HI51" s="105"/>
      <c r="HJ51" s="105"/>
      <c r="HK51" s="105"/>
      <c r="HL51" s="105"/>
      <c r="HM51" s="105"/>
      <c r="HN51" s="105"/>
      <c r="HO51" s="105"/>
      <c r="HP51" s="105"/>
      <c r="HQ51" s="105"/>
      <c r="HR51" s="105"/>
      <c r="HS51" s="105"/>
      <c r="HT51" s="105"/>
      <c r="HU51" s="105"/>
      <c r="HV51" s="105"/>
      <c r="HW51" s="105"/>
      <c r="HX51" s="105"/>
      <c r="HY51" s="105"/>
      <c r="HZ51" s="105"/>
      <c r="IA51" s="105"/>
      <c r="IB51" s="105"/>
      <c r="IC51" s="105"/>
      <c r="ID51" s="105"/>
      <c r="IE51" s="105"/>
      <c r="IF51" s="105"/>
      <c r="IG51" s="105"/>
      <c r="IH51" s="105"/>
      <c r="II51" s="105"/>
      <c r="IJ51" s="105"/>
      <c r="IK51" s="105"/>
      <c r="IL51" s="105"/>
      <c r="IM51" s="105"/>
      <c r="IN51" s="105"/>
      <c r="IO51" s="105"/>
      <c r="IP51" s="105"/>
      <c r="IQ51" s="105"/>
      <c r="IR51" s="105"/>
      <c r="IS51" s="105"/>
      <c r="IT51" s="105"/>
      <c r="IU51" s="105"/>
      <c r="IV51" s="105"/>
    </row>
    <row r="52" spans="1:256" ht="12.75" customHeight="1" hidden="1">
      <c r="A52" s="1519" t="s">
        <v>313</v>
      </c>
      <c r="B52" s="1519"/>
      <c r="C52" s="1519"/>
      <c r="D52" s="1519"/>
      <c r="E52" s="1519"/>
      <c r="F52" s="1519"/>
      <c r="G52" s="1519"/>
      <c r="H52" s="1519"/>
      <c r="I52" s="1519"/>
      <c r="J52" s="1519"/>
      <c r="K52" s="1519"/>
      <c r="L52" s="1519"/>
      <c r="M52" s="1520"/>
      <c r="N52" s="1520"/>
      <c r="O52" s="1520"/>
      <c r="P52" s="265"/>
      <c r="Q52" s="263"/>
      <c r="R52" s="271"/>
      <c r="S52" s="272"/>
      <c r="T52" s="267"/>
      <c r="U52" s="268"/>
      <c r="V52" s="269"/>
      <c r="W52" s="105"/>
      <c r="X52" s="105"/>
      <c r="Y52" s="273"/>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DZ52" s="105"/>
      <c r="EA52" s="105"/>
      <c r="EB52" s="105"/>
      <c r="EC52" s="105"/>
      <c r="ED52" s="105"/>
      <c r="EE52" s="105"/>
      <c r="EF52" s="105"/>
      <c r="EG52" s="105"/>
      <c r="EH52" s="105"/>
      <c r="EI52" s="105"/>
      <c r="EJ52" s="105"/>
      <c r="EK52" s="105"/>
      <c r="EL52" s="105"/>
      <c r="EM52" s="105"/>
      <c r="EN52" s="105"/>
      <c r="EO52" s="105"/>
      <c r="EP52" s="105"/>
      <c r="EQ52" s="105"/>
      <c r="ER52" s="105"/>
      <c r="ES52" s="105"/>
      <c r="ET52" s="105"/>
      <c r="EU52" s="105"/>
      <c r="EV52" s="105"/>
      <c r="EW52" s="105"/>
      <c r="EX52" s="105"/>
      <c r="EY52" s="105"/>
      <c r="EZ52" s="105"/>
      <c r="FA52" s="105"/>
      <c r="FB52" s="105"/>
      <c r="FC52" s="105"/>
      <c r="FD52" s="105"/>
      <c r="FE52" s="105"/>
      <c r="FF52" s="105"/>
      <c r="FG52" s="105"/>
      <c r="FH52" s="105"/>
      <c r="FI52" s="105"/>
      <c r="FJ52" s="105"/>
      <c r="FK52" s="105"/>
      <c r="FL52" s="105"/>
      <c r="FM52" s="105"/>
      <c r="FN52" s="105"/>
      <c r="FO52" s="105"/>
      <c r="FP52" s="105"/>
      <c r="FQ52" s="105"/>
      <c r="FR52" s="105"/>
      <c r="FS52" s="105"/>
      <c r="FT52" s="105"/>
      <c r="FU52" s="105"/>
      <c r="FV52" s="105"/>
      <c r="FW52" s="105"/>
      <c r="FX52" s="105"/>
      <c r="FY52" s="105"/>
      <c r="FZ52" s="105"/>
      <c r="GA52" s="105"/>
      <c r="GB52" s="105"/>
      <c r="GC52" s="105"/>
      <c r="GD52" s="105"/>
      <c r="GE52" s="105"/>
      <c r="GF52" s="105"/>
      <c r="GG52" s="105"/>
      <c r="GH52" s="105"/>
      <c r="GI52" s="105"/>
      <c r="GJ52" s="105"/>
      <c r="GK52" s="105"/>
      <c r="GL52" s="105"/>
      <c r="GM52" s="105"/>
      <c r="GN52" s="105"/>
      <c r="GO52" s="105"/>
      <c r="GP52" s="105"/>
      <c r="GQ52" s="105"/>
      <c r="GR52" s="105"/>
      <c r="GS52" s="105"/>
      <c r="GT52" s="105"/>
      <c r="GU52" s="105"/>
      <c r="GV52" s="105"/>
      <c r="GW52" s="105"/>
      <c r="GX52" s="105"/>
      <c r="GY52" s="105"/>
      <c r="GZ52" s="105"/>
      <c r="HA52" s="105"/>
      <c r="HB52" s="105"/>
      <c r="HC52" s="105"/>
      <c r="HD52" s="105"/>
      <c r="HE52" s="105"/>
      <c r="HF52" s="105"/>
      <c r="HG52" s="105"/>
      <c r="HH52" s="105"/>
      <c r="HI52" s="105"/>
      <c r="HJ52" s="105"/>
      <c r="HK52" s="105"/>
      <c r="HL52" s="105"/>
      <c r="HM52" s="105"/>
      <c r="HN52" s="105"/>
      <c r="HO52" s="105"/>
      <c r="HP52" s="105"/>
      <c r="HQ52" s="105"/>
      <c r="HR52" s="105"/>
      <c r="HS52" s="105"/>
      <c r="HT52" s="105"/>
      <c r="HU52" s="105"/>
      <c r="HV52" s="105"/>
      <c r="HW52" s="105"/>
      <c r="HX52" s="105"/>
      <c r="HY52" s="105"/>
      <c r="HZ52" s="105"/>
      <c r="IA52" s="105"/>
      <c r="IB52" s="105"/>
      <c r="IC52" s="105"/>
      <c r="ID52" s="105"/>
      <c r="IE52" s="105"/>
      <c r="IF52" s="105"/>
      <c r="IG52" s="105"/>
      <c r="IH52" s="105"/>
      <c r="II52" s="105"/>
      <c r="IJ52" s="105"/>
      <c r="IK52" s="105"/>
      <c r="IL52" s="105"/>
      <c r="IM52" s="105"/>
      <c r="IN52" s="105"/>
      <c r="IO52" s="105"/>
      <c r="IP52" s="105"/>
      <c r="IQ52" s="105"/>
      <c r="IR52" s="105"/>
      <c r="IS52" s="105"/>
      <c r="IT52" s="105"/>
      <c r="IU52" s="105"/>
      <c r="IV52" s="105"/>
    </row>
    <row r="53" spans="1:21" ht="12.75" customHeight="1" hidden="1">
      <c r="A53" s="1519" t="s">
        <v>314</v>
      </c>
      <c r="B53" s="1519"/>
      <c r="C53" s="1519"/>
      <c r="D53" s="1519"/>
      <c r="E53" s="1519"/>
      <c r="F53" s="1519"/>
      <c r="G53" s="1519"/>
      <c r="H53" s="1519"/>
      <c r="I53" s="1519"/>
      <c r="J53" s="1519"/>
      <c r="K53" s="1519"/>
      <c r="L53" s="1519"/>
      <c r="M53" s="1520"/>
      <c r="N53" s="1520"/>
      <c r="O53" s="1520"/>
      <c r="P53" s="274"/>
      <c r="Q53" s="263"/>
      <c r="R53" s="271"/>
      <c r="S53" s="275"/>
      <c r="T53" s="264"/>
      <c r="U53" s="268"/>
    </row>
    <row r="54" spans="1:21" ht="12.75" customHeight="1">
      <c r="A54" s="1519" t="s">
        <v>696</v>
      </c>
      <c r="B54" s="1519"/>
      <c r="C54" s="1519"/>
      <c r="D54" s="1519"/>
      <c r="E54" s="1519"/>
      <c r="F54" s="507"/>
      <c r="G54" s="507"/>
      <c r="H54" s="507"/>
      <c r="I54" s="507"/>
      <c r="J54" s="507"/>
      <c r="K54" s="507"/>
      <c r="L54" s="507"/>
      <c r="M54" s="509"/>
      <c r="N54" s="556">
        <v>192183.48</v>
      </c>
      <c r="O54" s="509"/>
      <c r="P54" s="274"/>
      <c r="Q54" s="263"/>
      <c r="R54" s="271"/>
      <c r="S54" s="275"/>
      <c r="T54" s="264"/>
      <c r="U54" s="268"/>
    </row>
    <row r="55" spans="1:25" ht="12.75" customHeight="1">
      <c r="A55" s="547" t="s">
        <v>315</v>
      </c>
      <c r="B55" s="547"/>
      <c r="C55" s="547"/>
      <c r="D55" s="547"/>
      <c r="E55" s="547"/>
      <c r="F55" s="547"/>
      <c r="G55" s="547"/>
      <c r="H55" s="547"/>
      <c r="I55" s="547"/>
      <c r="J55" s="547"/>
      <c r="K55" s="547"/>
      <c r="L55" s="547"/>
      <c r="M55" s="1537">
        <f>M50+M51</f>
        <v>24813043.004960034</v>
      </c>
      <c r="N55" s="1537"/>
      <c r="O55" s="1537"/>
      <c r="P55" s="276"/>
      <c r="Q55" s="277"/>
      <c r="R55" s="1545" t="s">
        <v>673</v>
      </c>
      <c r="S55" s="1545"/>
      <c r="T55" s="267"/>
      <c r="U55" s="268">
        <f>(AA10-1292000)*10%</f>
        <v>131799.71199999997</v>
      </c>
      <c r="Y55" s="278"/>
    </row>
    <row r="56" spans="1:21" ht="12.75" customHeight="1">
      <c r="A56" s="1519" t="s">
        <v>316</v>
      </c>
      <c r="B56" s="1519"/>
      <c r="C56" s="1519"/>
      <c r="D56" s="1519"/>
      <c r="E56" s="1519"/>
      <c r="F56" s="1519"/>
      <c r="G56" s="1519"/>
      <c r="H56" s="1519"/>
      <c r="I56" s="1519"/>
      <c r="J56" s="1519"/>
      <c r="K56" s="1519"/>
      <c r="L56" s="1519"/>
      <c r="M56" s="1520">
        <f>SUM(AA11:AA46)*30.2%+U50+U51+U55</f>
        <v>7325963.746217931</v>
      </c>
      <c r="N56" s="1520"/>
      <c r="O56" s="1520"/>
      <c r="P56" s="276"/>
      <c r="Q56" s="263"/>
      <c r="R56" s="265"/>
      <c r="S56" s="267"/>
      <c r="T56" s="267"/>
      <c r="U56" s="279"/>
    </row>
    <row r="57" spans="1:25" ht="12.75">
      <c r="A57" s="1519" t="s">
        <v>703</v>
      </c>
      <c r="B57" s="1519"/>
      <c r="C57" s="1519"/>
      <c r="D57" s="1519"/>
      <c r="E57" s="1519"/>
      <c r="F57" s="1519"/>
      <c r="G57" s="1519"/>
      <c r="H57" s="1519"/>
      <c r="I57" s="1519"/>
      <c r="J57" s="1519"/>
      <c r="K57" s="1519"/>
      <c r="L57" s="1519"/>
      <c r="M57" s="1533">
        <f>(M51+N54)*30.2%</f>
        <v>67454.99784</v>
      </c>
      <c r="N57" s="1533"/>
      <c r="O57" s="1533"/>
      <c r="Q57" s="263"/>
      <c r="R57" s="265"/>
      <c r="S57" s="265"/>
      <c r="T57" s="265"/>
      <c r="U57" s="266"/>
      <c r="Y57" s="278"/>
    </row>
    <row r="58" spans="1:25" ht="12.75" customHeight="1">
      <c r="A58" s="1539" t="s">
        <v>704</v>
      </c>
      <c r="B58" s="1539"/>
      <c r="C58" s="1539"/>
      <c r="D58" s="1539"/>
      <c r="E58" s="1539"/>
      <c r="F58" s="1539"/>
      <c r="G58" s="1539"/>
      <c r="H58" s="1539"/>
      <c r="I58" s="1539"/>
      <c r="J58" s="1539"/>
      <c r="K58" s="1539"/>
      <c r="L58" s="1539"/>
      <c r="M58" s="1538">
        <f>SUM(M56)</f>
        <v>7325963.746217931</v>
      </c>
      <c r="N58" s="1538"/>
      <c r="O58" s="1538"/>
      <c r="Q58" s="263"/>
      <c r="R58" s="265"/>
      <c r="S58" s="265"/>
      <c r="T58" s="265"/>
      <c r="U58" s="266"/>
      <c r="Y58" s="278"/>
    </row>
    <row r="59" spans="1:29" ht="15" customHeight="1">
      <c r="A59" s="1534" t="s">
        <v>668</v>
      </c>
      <c r="B59" s="1534"/>
      <c r="C59" s="1534"/>
      <c r="D59" s="1534"/>
      <c r="E59" s="1534"/>
      <c r="F59" s="1534"/>
      <c r="G59" s="1534"/>
      <c r="H59" s="1534"/>
      <c r="I59" s="1534"/>
      <c r="J59" s="1534"/>
      <c r="K59" s="1534"/>
      <c r="L59" s="1534"/>
      <c r="M59" s="1535"/>
      <c r="N59" s="1535"/>
      <c r="O59" s="1535"/>
      <c r="P59" s="263"/>
      <c r="Q59" s="265"/>
      <c r="R59" s="280"/>
      <c r="S59" s="280"/>
      <c r="T59" s="280"/>
      <c r="U59" s="268"/>
      <c r="Z59" s="281"/>
      <c r="AA59" s="281"/>
      <c r="AB59" s="281"/>
      <c r="AC59" s="281"/>
    </row>
    <row r="60" spans="1:26" ht="23.25" customHeight="1">
      <c r="A60" s="1536" t="s">
        <v>708</v>
      </c>
      <c r="B60" s="1536"/>
      <c r="C60" s="1536"/>
      <c r="D60" s="1536"/>
      <c r="E60" s="1536"/>
      <c r="F60" s="1536"/>
      <c r="G60" s="1536"/>
      <c r="H60" s="1536"/>
      <c r="I60" s="1536"/>
      <c r="J60" s="1536"/>
      <c r="K60" s="1536"/>
      <c r="L60" s="1536"/>
      <c r="M60" s="508"/>
      <c r="N60" s="508"/>
      <c r="O60" s="508"/>
      <c r="P60" s="268"/>
      <c r="Q60" s="266"/>
      <c r="R60" s="282"/>
      <c r="S60" s="283"/>
      <c r="T60" s="283"/>
      <c r="U60" s="266"/>
      <c r="X60" s="281"/>
      <c r="Z60" s="284"/>
    </row>
    <row r="61" spans="1:26" ht="15">
      <c r="A61" s="510"/>
      <c r="B61" s="510"/>
      <c r="C61" s="510"/>
      <c r="D61" s="510"/>
      <c r="E61" s="510"/>
      <c r="F61" s="510"/>
      <c r="G61" s="510"/>
      <c r="H61" s="510"/>
      <c r="I61" s="510"/>
      <c r="J61" s="510"/>
      <c r="K61" s="510"/>
      <c r="L61" s="510"/>
      <c r="M61" s="508"/>
      <c r="N61" s="508"/>
      <c r="O61" s="508"/>
      <c r="P61" s="268"/>
      <c r="Q61" s="266"/>
      <c r="R61" s="282"/>
      <c r="S61" s="283"/>
      <c r="T61" s="283"/>
      <c r="U61" s="266"/>
      <c r="X61" s="281"/>
      <c r="Z61" s="284"/>
    </row>
    <row r="62" spans="1:26" ht="15" customHeight="1">
      <c r="A62" s="510"/>
      <c r="B62" s="510"/>
      <c r="C62" s="510"/>
      <c r="D62" s="510"/>
      <c r="E62" s="510"/>
      <c r="F62" s="510"/>
      <c r="G62" s="510"/>
      <c r="H62" s="510"/>
      <c r="I62" s="510"/>
      <c r="J62" s="510"/>
      <c r="K62" s="1555" t="s">
        <v>696</v>
      </c>
      <c r="L62" s="1556"/>
      <c r="M62" s="1556"/>
      <c r="N62" s="1556"/>
      <c r="O62" s="1556"/>
      <c r="P62" s="1556"/>
      <c r="Q62" s="1556"/>
      <c r="R62" s="1557"/>
      <c r="S62" s="283"/>
      <c r="T62" s="283"/>
      <c r="U62" s="266"/>
      <c r="X62" s="281"/>
      <c r="Z62" s="284"/>
    </row>
    <row r="63" spans="1:26" ht="44.25" customHeight="1">
      <c r="A63" s="510"/>
      <c r="B63" s="510"/>
      <c r="C63" s="510"/>
      <c r="D63" s="510"/>
      <c r="E63" s="510"/>
      <c r="F63" s="510"/>
      <c r="G63" s="510"/>
      <c r="H63" s="510"/>
      <c r="I63" s="510"/>
      <c r="J63" s="510"/>
      <c r="K63" s="537" t="s">
        <v>701</v>
      </c>
      <c r="L63" s="537" t="s">
        <v>698</v>
      </c>
      <c r="M63" s="1552" t="s">
        <v>695</v>
      </c>
      <c r="N63" s="1553"/>
      <c r="O63" s="1554"/>
      <c r="P63" s="542" t="s">
        <v>697</v>
      </c>
      <c r="Q63" s="543" t="s">
        <v>699</v>
      </c>
      <c r="R63" s="538" t="s">
        <v>700</v>
      </c>
      <c r="S63" s="283"/>
      <c r="T63" s="283"/>
      <c r="U63" s="266"/>
      <c r="X63" s="281"/>
      <c r="Z63" s="284"/>
    </row>
    <row r="64" spans="1:21" ht="12.75">
      <c r="A64" s="536"/>
      <c r="B64" s="536"/>
      <c r="C64" s="536"/>
      <c r="D64" s="536"/>
      <c r="E64" s="536"/>
      <c r="F64" s="536"/>
      <c r="G64" s="536"/>
      <c r="H64" s="536"/>
      <c r="I64" s="536"/>
      <c r="J64" s="536"/>
      <c r="K64" s="539">
        <v>1</v>
      </c>
      <c r="L64" s="539">
        <f>27072/2</f>
        <v>13536</v>
      </c>
      <c r="M64" s="1549">
        <f>F39*0.5*1.25*2.4</f>
        <v>13255.5</v>
      </c>
      <c r="N64" s="1550"/>
      <c r="O64" s="1551"/>
      <c r="P64" s="541">
        <f>M64/29.3*52</f>
        <v>23525.119453924915</v>
      </c>
      <c r="Q64" s="540">
        <f>L64/29.3*52</f>
        <v>24022.935153583618</v>
      </c>
      <c r="R64" s="540"/>
      <c r="S64" s="266"/>
      <c r="T64" s="266"/>
      <c r="U64" s="266"/>
    </row>
    <row r="65" spans="11:26" ht="12.75">
      <c r="K65" s="198">
        <v>8</v>
      </c>
      <c r="L65" s="198">
        <f>L64*8</f>
        <v>108288</v>
      </c>
      <c r="M65" s="1549">
        <f>M64*8</f>
        <v>106044</v>
      </c>
      <c r="N65" s="1550"/>
      <c r="O65" s="1551"/>
      <c r="P65" s="545">
        <f>M65/29.3*52</f>
        <v>188200.95563139932</v>
      </c>
      <c r="Q65" s="544">
        <f>L65/29.3*52</f>
        <v>192183.48122866894</v>
      </c>
      <c r="R65" s="546">
        <f>Q65-P65</f>
        <v>3982.5255972696177</v>
      </c>
      <c r="S65" s="266"/>
      <c r="T65" s="266"/>
      <c r="U65" s="266"/>
      <c r="Z65" s="281"/>
    </row>
    <row r="66" spans="6:26" ht="16.5" customHeight="1">
      <c r="F66" s="278"/>
      <c r="H66" s="278"/>
      <c r="M66" s="1548"/>
      <c r="N66" s="1548"/>
      <c r="O66" s="1548"/>
      <c r="P66" s="1547"/>
      <c r="Q66" s="1547"/>
      <c r="R66" s="281"/>
      <c r="Z66" s="281"/>
    </row>
    <row r="67" spans="6:21" ht="17.25" customHeight="1">
      <c r="F67" s="278"/>
      <c r="M67" s="265"/>
      <c r="N67" s="265"/>
      <c r="O67" s="265"/>
      <c r="R67" s="281"/>
      <c r="S67" s="281"/>
      <c r="U67" s="285"/>
    </row>
    <row r="68" spans="18:21" ht="13.5">
      <c r="R68" s="281"/>
      <c r="U68" s="285"/>
    </row>
    <row r="69" ht="13.5">
      <c r="S69" s="281"/>
    </row>
    <row r="72" ht="13.5">
      <c r="S72" s="281"/>
    </row>
    <row r="73" ht="13.5">
      <c r="O73" s="286"/>
    </row>
  </sheetData>
  <sheetProtection/>
  <mergeCells count="63">
    <mergeCell ref="P66:Q66"/>
    <mergeCell ref="M66:O66"/>
    <mergeCell ref="M65:O65"/>
    <mergeCell ref="M64:O64"/>
    <mergeCell ref="M63:O63"/>
    <mergeCell ref="K62:R62"/>
    <mergeCell ref="AB2:AB7"/>
    <mergeCell ref="R49:U49"/>
    <mergeCell ref="R50:S50"/>
    <mergeCell ref="R51:S51"/>
    <mergeCell ref="R55:S55"/>
    <mergeCell ref="A53:L53"/>
    <mergeCell ref="M53:O53"/>
    <mergeCell ref="A50:L50"/>
    <mergeCell ref="M50:O50"/>
    <mergeCell ref="A54:E54"/>
    <mergeCell ref="A57:L57"/>
    <mergeCell ref="M57:O57"/>
    <mergeCell ref="A59:L59"/>
    <mergeCell ref="M59:O59"/>
    <mergeCell ref="A60:L60"/>
    <mergeCell ref="M55:O55"/>
    <mergeCell ref="A56:L56"/>
    <mergeCell ref="M56:O56"/>
    <mergeCell ref="M58:O58"/>
    <mergeCell ref="A58:L58"/>
    <mergeCell ref="A51:L51"/>
    <mergeCell ref="M51:O51"/>
    <mergeCell ref="A52:L52"/>
    <mergeCell ref="M52:O52"/>
    <mergeCell ref="A9:C9"/>
    <mergeCell ref="A13:C13"/>
    <mergeCell ref="A18:C18"/>
    <mergeCell ref="A38:C38"/>
    <mergeCell ref="A47:C47"/>
    <mergeCell ref="A49:D49"/>
    <mergeCell ref="I5:I7"/>
    <mergeCell ref="K5:T5"/>
    <mergeCell ref="K6:L6"/>
    <mergeCell ref="M6:N6"/>
    <mergeCell ref="O6:P6"/>
    <mergeCell ref="Q6:R6"/>
    <mergeCell ref="S6:T6"/>
    <mergeCell ref="AA2:AA7"/>
    <mergeCell ref="E3:E7"/>
    <mergeCell ref="F3:F7"/>
    <mergeCell ref="G3:J3"/>
    <mergeCell ref="K3:U3"/>
    <mergeCell ref="V3:V7"/>
    <mergeCell ref="W3:W7"/>
    <mergeCell ref="X3:X7"/>
    <mergeCell ref="Y3:Y7"/>
    <mergeCell ref="G4:I4"/>
    <mergeCell ref="A2:A6"/>
    <mergeCell ref="B2:B7"/>
    <mergeCell ref="C2:C6"/>
    <mergeCell ref="D2:D7"/>
    <mergeCell ref="E2:Y2"/>
    <mergeCell ref="Z2:Z7"/>
    <mergeCell ref="J4:J6"/>
    <mergeCell ref="K4:T4"/>
    <mergeCell ref="U4:U7"/>
    <mergeCell ref="G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colBreaks count="2" manualBreakCount="2">
    <brk id="10" max="65535" man="1"/>
    <brk id="27" max="65535" man="1"/>
  </colBreaks>
  <legacyDrawing r:id="rId2"/>
</worksheet>
</file>

<file path=xl/worksheets/sheet17.xml><?xml version="1.0" encoding="utf-8"?>
<worksheet xmlns="http://schemas.openxmlformats.org/spreadsheetml/2006/main" xmlns:r="http://schemas.openxmlformats.org/officeDocument/2006/relationships">
  <dimension ref="A1:D53"/>
  <sheetViews>
    <sheetView view="pageBreakPreview" zoomScaleSheetLayoutView="100" zoomScalePageLayoutView="0" workbookViewId="0" topLeftCell="A1">
      <selection activeCell="I17" sqref="I17"/>
    </sheetView>
  </sheetViews>
  <sheetFormatPr defaultColWidth="9.140625" defaultRowHeight="12.75"/>
  <cols>
    <col min="1" max="1" width="7.28125" style="2" bestFit="1" customWidth="1"/>
    <col min="2" max="2" width="44.00390625" style="2" customWidth="1"/>
    <col min="3" max="3" width="17.8515625" style="2" customWidth="1"/>
    <col min="4" max="4" width="16.28125" style="2" customWidth="1"/>
    <col min="5" max="16384" width="9.140625" style="2" customWidth="1"/>
  </cols>
  <sheetData>
    <row r="1" ht="15.75">
      <c r="C1" s="5"/>
    </row>
    <row r="2" spans="1:3" ht="18.75">
      <c r="A2" s="22"/>
      <c r="B2" s="17"/>
      <c r="C2" s="17" t="s">
        <v>13</v>
      </c>
    </row>
    <row r="3" spans="1:3" ht="18.75">
      <c r="A3" s="20"/>
      <c r="B3" s="19"/>
      <c r="C3" s="18" t="s">
        <v>14</v>
      </c>
    </row>
    <row r="4" spans="1:2" ht="18.75">
      <c r="A4" s="3"/>
      <c r="B4" s="19"/>
    </row>
    <row r="5" ht="18.75">
      <c r="B5" s="7"/>
    </row>
    <row r="6" spans="2:3" ht="18.75">
      <c r="B6" s="19"/>
      <c r="C6" s="19" t="s">
        <v>17</v>
      </c>
    </row>
    <row r="7" spans="2:3" ht="18.75">
      <c r="B7" s="19"/>
      <c r="C7" s="19" t="s">
        <v>32</v>
      </c>
    </row>
    <row r="9" spans="1:4" ht="15.75">
      <c r="A9" s="1558" t="s">
        <v>241</v>
      </c>
      <c r="B9" s="1558"/>
      <c r="C9" s="1558"/>
      <c r="D9" s="1558"/>
    </row>
    <row r="10" spans="1:4" ht="15.75">
      <c r="A10" s="1558" t="s">
        <v>210</v>
      </c>
      <c r="B10" s="1558"/>
      <c r="C10" s="1558"/>
      <c r="D10" s="1558"/>
    </row>
    <row r="11" spans="1:4" ht="21" customHeight="1">
      <c r="A11" s="1558" t="s">
        <v>242</v>
      </c>
      <c r="B11" s="1558"/>
      <c r="C11" s="1558"/>
      <c r="D11" s="1558"/>
    </row>
    <row r="12" spans="1:4" ht="33" customHeight="1">
      <c r="A12" s="77" t="s">
        <v>0</v>
      </c>
      <c r="B12" s="78" t="s">
        <v>30</v>
      </c>
      <c r="C12" s="78" t="s">
        <v>244</v>
      </c>
      <c r="D12" s="86" t="s">
        <v>663</v>
      </c>
    </row>
    <row r="13" spans="1:4" ht="15.75">
      <c r="A13" s="77"/>
      <c r="B13" s="78" t="s">
        <v>212</v>
      </c>
      <c r="C13" s="78">
        <f>C14+C15+C16</f>
        <v>3</v>
      </c>
      <c r="D13" s="87">
        <f>D14+D15+D16</f>
        <v>3</v>
      </c>
    </row>
    <row r="14" spans="1:4" ht="15.75">
      <c r="A14" s="79">
        <v>1</v>
      </c>
      <c r="B14" s="80" t="s">
        <v>213</v>
      </c>
      <c r="C14" s="4">
        <v>1</v>
      </c>
      <c r="D14" s="88">
        <f>'[1]новая форма штатного'!G27</f>
        <v>1</v>
      </c>
    </row>
    <row r="15" spans="1:4" ht="31.5">
      <c r="A15" s="79">
        <v>2</v>
      </c>
      <c r="B15" s="80" t="s">
        <v>214</v>
      </c>
      <c r="C15" s="4">
        <v>1</v>
      </c>
      <c r="D15" s="88">
        <v>1</v>
      </c>
    </row>
    <row r="16" spans="1:4" ht="31.5">
      <c r="A16" s="79">
        <v>3</v>
      </c>
      <c r="B16" s="80" t="s">
        <v>215</v>
      </c>
      <c r="C16" s="4">
        <v>1</v>
      </c>
      <c r="D16" s="88">
        <v>1</v>
      </c>
    </row>
    <row r="17" spans="1:4" ht="15.75">
      <c r="A17" s="79"/>
      <c r="B17" s="78" t="s">
        <v>216</v>
      </c>
      <c r="C17" s="4"/>
      <c r="D17" s="88"/>
    </row>
    <row r="18" spans="1:4" ht="15.75">
      <c r="A18" s="79">
        <v>4</v>
      </c>
      <c r="B18" s="80" t="s">
        <v>217</v>
      </c>
      <c r="C18" s="4">
        <v>1</v>
      </c>
      <c r="D18" s="88">
        <f>'[1]новая форма штатного'!G29</f>
        <v>1</v>
      </c>
    </row>
    <row r="19" spans="1:4" ht="15.75">
      <c r="A19" s="79">
        <v>5</v>
      </c>
      <c r="B19" s="80" t="s">
        <v>218</v>
      </c>
      <c r="C19" s="4">
        <v>1</v>
      </c>
      <c r="D19" s="88">
        <v>1</v>
      </c>
    </row>
    <row r="20" spans="1:4" ht="15.75">
      <c r="A20" s="115">
        <v>6</v>
      </c>
      <c r="B20" s="80" t="s">
        <v>219</v>
      </c>
      <c r="C20" s="4">
        <v>1</v>
      </c>
      <c r="D20" s="88">
        <v>1</v>
      </c>
    </row>
    <row r="21" spans="1:4" ht="47.25">
      <c r="A21" s="85">
        <v>7</v>
      </c>
      <c r="B21" s="80" t="s">
        <v>220</v>
      </c>
      <c r="C21" s="4">
        <v>1</v>
      </c>
      <c r="D21" s="88">
        <v>1</v>
      </c>
    </row>
    <row r="22" spans="1:4" s="1" customFormat="1" ht="15.75">
      <c r="A22" s="1465" t="s">
        <v>239</v>
      </c>
      <c r="B22" s="1266"/>
      <c r="C22" s="78">
        <v>4</v>
      </c>
      <c r="D22" s="87">
        <v>4</v>
      </c>
    </row>
    <row r="23" spans="1:4" ht="15.75">
      <c r="A23" s="1379" t="s">
        <v>221</v>
      </c>
      <c r="B23" s="1381"/>
      <c r="C23" s="78" t="s">
        <v>245</v>
      </c>
      <c r="D23" s="78" t="s">
        <v>245</v>
      </c>
    </row>
    <row r="24" spans="1:4" ht="15.75">
      <c r="A24" s="1379" t="s">
        <v>222</v>
      </c>
      <c r="B24" s="1380"/>
      <c r="C24" s="1381"/>
      <c r="D24" s="88"/>
    </row>
    <row r="25" spans="1:4" ht="15.75">
      <c r="A25" s="79">
        <v>8</v>
      </c>
      <c r="B25" s="80" t="s">
        <v>223</v>
      </c>
      <c r="C25" s="4">
        <v>1</v>
      </c>
      <c r="D25" s="88">
        <v>1</v>
      </c>
    </row>
    <row r="26" spans="1:4" ht="15.75">
      <c r="A26" s="79">
        <v>9</v>
      </c>
      <c r="B26" s="80" t="s">
        <v>224</v>
      </c>
      <c r="C26" s="4">
        <v>1</v>
      </c>
      <c r="D26" s="88">
        <v>1</v>
      </c>
    </row>
    <row r="27" spans="1:4" ht="15.75">
      <c r="A27" s="79">
        <v>10</v>
      </c>
      <c r="B27" s="80" t="s">
        <v>225</v>
      </c>
      <c r="C27" s="4">
        <v>1</v>
      </c>
      <c r="D27" s="88">
        <v>1</v>
      </c>
    </row>
    <row r="28" spans="1:4" ht="15.75">
      <c r="A28" s="79">
        <v>11</v>
      </c>
      <c r="B28" s="80" t="s">
        <v>226</v>
      </c>
      <c r="C28" s="4">
        <v>1</v>
      </c>
      <c r="D28" s="88">
        <f>'[1]новая форма штатного'!G37</f>
        <v>1</v>
      </c>
    </row>
    <row r="29" spans="1:4" ht="15.75">
      <c r="A29" s="1465" t="s">
        <v>227</v>
      </c>
      <c r="B29" s="1266"/>
      <c r="C29" s="78">
        <f>SUM(C25:C28)</f>
        <v>4</v>
      </c>
      <c r="D29" s="78">
        <f>SUM(D25:D28)</f>
        <v>4</v>
      </c>
    </row>
    <row r="30" spans="1:4" ht="15.75">
      <c r="A30" s="1379" t="s">
        <v>228</v>
      </c>
      <c r="B30" s="1380"/>
      <c r="C30" s="1381"/>
      <c r="D30" s="88"/>
    </row>
    <row r="31" spans="1:4" ht="15.75">
      <c r="A31" s="79">
        <v>12</v>
      </c>
      <c r="B31" s="80" t="s">
        <v>223</v>
      </c>
      <c r="C31" s="4">
        <v>1</v>
      </c>
      <c r="D31" s="88">
        <v>1</v>
      </c>
    </row>
    <row r="32" spans="1:4" ht="15.75">
      <c r="A32" s="79">
        <v>13</v>
      </c>
      <c r="B32" s="80" t="s">
        <v>229</v>
      </c>
      <c r="C32" s="4">
        <v>2</v>
      </c>
      <c r="D32" s="88">
        <v>2</v>
      </c>
    </row>
    <row r="33" spans="1:4" ht="15.75">
      <c r="A33" s="79">
        <v>14</v>
      </c>
      <c r="B33" s="80" t="s">
        <v>230</v>
      </c>
      <c r="C33" s="4">
        <v>1</v>
      </c>
      <c r="D33" s="88">
        <v>1</v>
      </c>
    </row>
    <row r="34" spans="1:4" ht="15.75">
      <c r="A34" s="1465" t="s">
        <v>227</v>
      </c>
      <c r="B34" s="1266"/>
      <c r="C34" s="78">
        <f>SUM(C31:C33)</f>
        <v>4</v>
      </c>
      <c r="D34" s="78">
        <f>SUM(D31:D33)</f>
        <v>4</v>
      </c>
    </row>
    <row r="35" spans="1:4" ht="15.75">
      <c r="A35" s="1379" t="s">
        <v>231</v>
      </c>
      <c r="B35" s="1380"/>
      <c r="C35" s="1381"/>
      <c r="D35" s="88"/>
    </row>
    <row r="36" spans="1:4" ht="31.5">
      <c r="A36" s="79">
        <v>15</v>
      </c>
      <c r="B36" s="80" t="s">
        <v>232</v>
      </c>
      <c r="C36" s="4">
        <v>1</v>
      </c>
      <c r="D36" s="88">
        <v>1</v>
      </c>
    </row>
    <row r="37" spans="1:4" ht="15.75">
      <c r="A37" s="79">
        <v>16</v>
      </c>
      <c r="B37" s="84" t="s">
        <v>233</v>
      </c>
      <c r="C37" s="4">
        <v>4</v>
      </c>
      <c r="D37" s="88">
        <v>4</v>
      </c>
    </row>
    <row r="38" spans="1:4" ht="15.75">
      <c r="A38" s="79">
        <v>17</v>
      </c>
      <c r="B38" s="84" t="s">
        <v>234</v>
      </c>
      <c r="C38" s="4">
        <v>1</v>
      </c>
      <c r="D38" s="88">
        <v>1</v>
      </c>
    </row>
    <row r="39" spans="1:4" ht="15.75">
      <c r="A39" s="1465" t="s">
        <v>227</v>
      </c>
      <c r="B39" s="1266"/>
      <c r="C39" s="78">
        <f>SUM(C36:C38)</f>
        <v>6</v>
      </c>
      <c r="D39" s="78">
        <f>SUM(D36:D38)</f>
        <v>6</v>
      </c>
    </row>
    <row r="40" spans="1:4" ht="15.75">
      <c r="A40" s="1379" t="s">
        <v>235</v>
      </c>
      <c r="B40" s="1380"/>
      <c r="C40" s="1381"/>
      <c r="D40" s="89"/>
    </row>
    <row r="41" spans="1:4" ht="31.5">
      <c r="A41" s="79">
        <v>18</v>
      </c>
      <c r="B41" s="84" t="s">
        <v>236</v>
      </c>
      <c r="C41" s="4">
        <v>1</v>
      </c>
      <c r="D41" s="89">
        <v>1</v>
      </c>
    </row>
    <row r="42" spans="1:4" ht="31.5">
      <c r="A42" s="79">
        <v>19</v>
      </c>
      <c r="B42" s="84" t="s">
        <v>236</v>
      </c>
      <c r="C42" s="4">
        <v>1</v>
      </c>
      <c r="D42" s="89">
        <v>1</v>
      </c>
    </row>
    <row r="43" spans="1:4" ht="15.75">
      <c r="A43" s="1465" t="s">
        <v>227</v>
      </c>
      <c r="B43" s="1266"/>
      <c r="C43" s="78">
        <f>SUM(C41:C42)</f>
        <v>2</v>
      </c>
      <c r="D43" s="78">
        <f>SUM(D41:D42)</f>
        <v>2</v>
      </c>
    </row>
    <row r="44" spans="1:4" ht="15.75">
      <c r="A44" s="79"/>
      <c r="B44" s="77" t="s">
        <v>237</v>
      </c>
      <c r="C44" s="6"/>
      <c r="D44" s="90"/>
    </row>
    <row r="45" spans="1:4" ht="15.75">
      <c r="A45" s="79">
        <v>20</v>
      </c>
      <c r="B45" s="84" t="s">
        <v>233</v>
      </c>
      <c r="C45" s="4">
        <v>2</v>
      </c>
      <c r="D45" s="4">
        <v>2</v>
      </c>
    </row>
    <row r="46" spans="1:4" ht="15.75">
      <c r="A46" s="79">
        <v>21</v>
      </c>
      <c r="B46" s="84" t="s">
        <v>234</v>
      </c>
      <c r="C46" s="4">
        <v>1</v>
      </c>
      <c r="D46" s="4">
        <v>1</v>
      </c>
    </row>
    <row r="47" spans="1:4" ht="15.75">
      <c r="A47" s="1559" t="s">
        <v>227</v>
      </c>
      <c r="B47" s="1560"/>
      <c r="C47" s="77">
        <f>SUM(C45:C46)</f>
        <v>3</v>
      </c>
      <c r="D47" s="77">
        <f>SUM(D45:D46)</f>
        <v>3</v>
      </c>
    </row>
    <row r="48" spans="1:4" ht="15.75">
      <c r="A48" s="79"/>
      <c r="B48" s="78" t="s">
        <v>238</v>
      </c>
      <c r="C48" s="4"/>
      <c r="D48" s="90"/>
    </row>
    <row r="49" spans="1:4" ht="15.75">
      <c r="A49" s="79">
        <v>22</v>
      </c>
      <c r="B49" s="50" t="s">
        <v>229</v>
      </c>
      <c r="C49" s="6">
        <v>1</v>
      </c>
      <c r="D49" s="6">
        <v>1</v>
      </c>
    </row>
    <row r="50" spans="1:4" ht="15.75">
      <c r="A50" s="79">
        <v>23</v>
      </c>
      <c r="B50" s="84" t="s">
        <v>233</v>
      </c>
      <c r="C50" s="6">
        <v>3</v>
      </c>
      <c r="D50" s="6">
        <v>3</v>
      </c>
    </row>
    <row r="51" spans="1:4" ht="15.75">
      <c r="A51" s="79">
        <v>24</v>
      </c>
      <c r="B51" s="84" t="s">
        <v>234</v>
      </c>
      <c r="C51" s="6">
        <v>4</v>
      </c>
      <c r="D51" s="6">
        <v>4</v>
      </c>
    </row>
    <row r="52" spans="1:4" ht="15.75">
      <c r="A52" s="1559" t="s">
        <v>239</v>
      </c>
      <c r="B52" s="1560"/>
      <c r="C52" s="77">
        <f>SUM(C49:C51)</f>
        <v>8</v>
      </c>
      <c r="D52" s="77">
        <f>SUM(D49:D51)</f>
        <v>8</v>
      </c>
    </row>
    <row r="53" spans="1:4" ht="15.75">
      <c r="A53" s="79"/>
      <c r="B53" s="77" t="s">
        <v>240</v>
      </c>
      <c r="C53" s="77">
        <f>C13+C22+C29+C34+C39+C43+C47+C52</f>
        <v>34</v>
      </c>
      <c r="D53" s="77">
        <f>D13+D22+D29+D34+D39+D43+D47+D52</f>
        <v>34</v>
      </c>
    </row>
  </sheetData>
  <sheetProtection formatCells="0" formatRows="0" insertRows="0" deleteRows="0"/>
  <mergeCells count="15">
    <mergeCell ref="A43:B43"/>
    <mergeCell ref="A47:B47"/>
    <mergeCell ref="A52:B52"/>
    <mergeCell ref="A24:C24"/>
    <mergeCell ref="A29:B29"/>
    <mergeCell ref="A30:C30"/>
    <mergeCell ref="A34:B34"/>
    <mergeCell ref="A35:C35"/>
    <mergeCell ref="A39:B39"/>
    <mergeCell ref="A9:D9"/>
    <mergeCell ref="A10:D10"/>
    <mergeCell ref="A11:D11"/>
    <mergeCell ref="A22:B22"/>
    <mergeCell ref="A23:B23"/>
    <mergeCell ref="A40:C40"/>
  </mergeCells>
  <printOptions horizontalCentered="1"/>
  <pageMargins left="0.7874015748031497" right="0.5905511811023623" top="0.3937007874015748" bottom="0.5511811023622047" header="0.2755905511811024" footer="0.2755905511811024"/>
  <pageSetup horizontalDpi="600" verticalDpi="600" orientation="portrait" paperSize="9" scale="95" r:id="rId1"/>
  <headerFooter alignWithMargins="0">
    <oddHeader>&amp;R&amp;"Times New Roman,обычный"&amp;8СР</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S24"/>
  <sheetViews>
    <sheetView view="pageBreakPreview" zoomScale="110" zoomScaleSheetLayoutView="110" zoomScalePageLayoutView="0" workbookViewId="0" topLeftCell="A16">
      <selection activeCell="CG29" sqref="CG29"/>
    </sheetView>
  </sheetViews>
  <sheetFormatPr defaultColWidth="9.140625" defaultRowHeight="12.75"/>
  <cols>
    <col min="1" max="123" width="0.9921875" style="0" customWidth="1"/>
  </cols>
  <sheetData>
    <row r="1" spans="1:123" ht="12.75">
      <c r="A1" s="688"/>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c r="BO1" s="689"/>
      <c r="BP1" s="689"/>
      <c r="BQ1" s="689"/>
      <c r="BR1" s="689"/>
      <c r="BS1" s="689"/>
      <c r="BT1" s="689"/>
      <c r="BU1" s="689"/>
      <c r="BV1" s="689"/>
      <c r="BW1" s="689"/>
      <c r="BX1" s="689"/>
      <c r="BY1" s="689"/>
      <c r="BZ1" s="689"/>
      <c r="CA1" s="689"/>
      <c r="CB1" s="689"/>
      <c r="CC1" s="689"/>
      <c r="CD1" s="689"/>
      <c r="CE1" s="689"/>
      <c r="CF1" s="689"/>
      <c r="CG1" s="689"/>
      <c r="CH1" s="689"/>
      <c r="CI1" s="689"/>
      <c r="CJ1" s="689"/>
      <c r="CK1" s="689"/>
      <c r="CL1" s="689"/>
      <c r="CM1" s="689"/>
      <c r="CN1" s="689"/>
      <c r="CO1" s="689"/>
      <c r="CP1" s="689"/>
      <c r="CQ1" s="689"/>
      <c r="CR1" s="689"/>
      <c r="CS1" s="689"/>
      <c r="CT1" s="689"/>
      <c r="CU1" s="689"/>
      <c r="CV1" s="777" t="s">
        <v>1040</v>
      </c>
      <c r="CW1" s="777"/>
      <c r="CX1" s="777"/>
      <c r="CY1" s="777"/>
      <c r="CZ1" s="777"/>
      <c r="DA1" s="777"/>
      <c r="DB1" s="777"/>
      <c r="DC1" s="777"/>
      <c r="DD1" s="777"/>
      <c r="DE1" s="777"/>
      <c r="DF1" s="777"/>
      <c r="DG1" s="777"/>
      <c r="DH1" s="777"/>
      <c r="DI1" s="777"/>
      <c r="DJ1" s="777"/>
      <c r="DK1" s="777"/>
      <c r="DL1" s="777"/>
      <c r="DM1" s="777"/>
      <c r="DN1" s="777"/>
      <c r="DO1" s="777"/>
      <c r="DP1" s="777"/>
      <c r="DQ1" s="777"/>
      <c r="DR1" s="777"/>
      <c r="DS1" s="777"/>
    </row>
    <row r="2" spans="1:123" ht="12.75">
      <c r="A2" s="778" t="s">
        <v>1041</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778"/>
      <c r="AN2" s="778"/>
      <c r="AO2" s="778"/>
      <c r="AP2" s="778"/>
      <c r="AQ2" s="778"/>
      <c r="AR2" s="778"/>
      <c r="AS2" s="778"/>
      <c r="AT2" s="778"/>
      <c r="AU2" s="778"/>
      <c r="AV2" s="778"/>
      <c r="AW2" s="778"/>
      <c r="AX2" s="778"/>
      <c r="AY2" s="778"/>
      <c r="AZ2" s="778"/>
      <c r="BA2" s="778"/>
      <c r="BB2" s="778"/>
      <c r="BC2" s="778"/>
      <c r="BD2" s="778"/>
      <c r="BE2" s="778"/>
      <c r="BF2" s="778"/>
      <c r="BG2" s="778"/>
      <c r="BH2" s="778"/>
      <c r="BI2" s="778"/>
      <c r="BJ2" s="778"/>
      <c r="BK2" s="778"/>
      <c r="BL2" s="778"/>
      <c r="BM2" s="778"/>
      <c r="BN2" s="778"/>
      <c r="BO2" s="778"/>
      <c r="BP2" s="778"/>
      <c r="BQ2" s="778"/>
      <c r="BR2" s="778"/>
      <c r="BS2" s="778"/>
      <c r="BT2" s="778"/>
      <c r="BU2" s="778"/>
      <c r="BV2" s="778"/>
      <c r="BW2" s="778"/>
      <c r="BX2" s="778"/>
      <c r="BY2" s="778"/>
      <c r="BZ2" s="778"/>
      <c r="CA2" s="778"/>
      <c r="CB2" s="778"/>
      <c r="CC2" s="778"/>
      <c r="CD2" s="778"/>
      <c r="CE2" s="778"/>
      <c r="CF2" s="778"/>
      <c r="CG2" s="778"/>
      <c r="CH2" s="778"/>
      <c r="CI2" s="778"/>
      <c r="CJ2" s="778"/>
      <c r="CK2" s="778"/>
      <c r="CL2" s="778"/>
      <c r="CM2" s="778"/>
      <c r="CN2" s="778"/>
      <c r="CO2" s="778"/>
      <c r="CP2" s="778"/>
      <c r="CQ2" s="778"/>
      <c r="CR2" s="778"/>
      <c r="CS2" s="778"/>
      <c r="CT2" s="778"/>
      <c r="CU2" s="778"/>
      <c r="CV2" s="778"/>
      <c r="CW2" s="778"/>
      <c r="CX2" s="778"/>
      <c r="CY2" s="778"/>
      <c r="CZ2" s="778"/>
      <c r="DA2" s="778"/>
      <c r="DB2" s="778"/>
      <c r="DC2" s="778"/>
      <c r="DD2" s="778"/>
      <c r="DE2" s="778"/>
      <c r="DF2" s="778"/>
      <c r="DG2" s="778"/>
      <c r="DH2" s="778"/>
      <c r="DI2" s="778"/>
      <c r="DJ2" s="778"/>
      <c r="DK2" s="778"/>
      <c r="DL2" s="778"/>
      <c r="DM2" s="778"/>
      <c r="DN2" s="778"/>
      <c r="DO2" s="778"/>
      <c r="DP2" s="778"/>
      <c r="DQ2" s="778"/>
      <c r="DR2" s="778"/>
      <c r="DS2" s="778"/>
    </row>
    <row r="3" spans="1:123" ht="12.75">
      <c r="A3" s="688"/>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9"/>
      <c r="AJ3" s="689"/>
      <c r="AK3" s="689"/>
      <c r="AL3" s="689"/>
      <c r="AM3" s="689"/>
      <c r="AN3" s="689"/>
      <c r="AO3" s="689"/>
      <c r="AP3" s="689"/>
      <c r="AQ3" s="689"/>
      <c r="AR3" s="779" t="s">
        <v>1042</v>
      </c>
      <c r="AS3" s="779"/>
      <c r="AT3" s="779"/>
      <c r="AU3" s="779"/>
      <c r="AV3" s="779"/>
      <c r="AW3" s="779"/>
      <c r="AX3" s="779"/>
      <c r="AY3" s="779"/>
      <c r="AZ3" s="779"/>
      <c r="BA3" s="779"/>
      <c r="BB3" s="779"/>
      <c r="BC3" s="779"/>
      <c r="BD3" s="779"/>
      <c r="BE3" s="779"/>
      <c r="BF3" s="779"/>
      <c r="BG3" s="779"/>
      <c r="BH3" s="779"/>
      <c r="BI3" s="779"/>
      <c r="BJ3" s="779"/>
      <c r="BK3" s="779"/>
      <c r="BL3" s="779"/>
      <c r="BM3" s="779"/>
      <c r="BN3" s="779"/>
      <c r="BO3" s="779"/>
      <c r="BP3" s="779"/>
      <c r="BQ3" s="779"/>
      <c r="BR3" s="779"/>
      <c r="BS3" s="779"/>
      <c r="BT3" s="779"/>
      <c r="BU3" s="779"/>
      <c r="BV3" s="779"/>
      <c r="BW3" s="779"/>
      <c r="BX3" s="779"/>
      <c r="BY3" s="779"/>
      <c r="BZ3" s="779"/>
      <c r="CA3" s="779"/>
      <c r="CB3" s="779"/>
      <c r="CC3" s="779"/>
      <c r="CD3" s="779"/>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row>
    <row r="4" spans="1:123" ht="12.75">
      <c r="A4" s="690"/>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89"/>
      <c r="AJ4" s="689"/>
      <c r="AK4" s="689"/>
      <c r="AL4" s="689"/>
      <c r="AM4" s="689"/>
      <c r="AN4" s="689"/>
      <c r="AO4" s="689"/>
      <c r="AP4" s="689"/>
      <c r="AQ4" s="689"/>
      <c r="AR4" s="780" t="s">
        <v>1043</v>
      </c>
      <c r="AS4" s="780"/>
      <c r="AT4" s="780"/>
      <c r="AU4" s="780"/>
      <c r="AV4" s="780"/>
      <c r="AW4" s="780"/>
      <c r="AX4" s="780"/>
      <c r="AY4" s="780"/>
      <c r="AZ4" s="780"/>
      <c r="BA4" s="780"/>
      <c r="BB4" s="780"/>
      <c r="BC4" s="780"/>
      <c r="BD4" s="780"/>
      <c r="BE4" s="780"/>
      <c r="BF4" s="780"/>
      <c r="BG4" s="780"/>
      <c r="BH4" s="780"/>
      <c r="BI4" s="780"/>
      <c r="BJ4" s="780"/>
      <c r="BK4" s="780"/>
      <c r="BL4" s="780"/>
      <c r="BM4" s="780"/>
      <c r="BN4" s="780"/>
      <c r="BO4" s="780"/>
      <c r="BP4" s="780"/>
      <c r="BQ4" s="780"/>
      <c r="BR4" s="780"/>
      <c r="BS4" s="780"/>
      <c r="BT4" s="780"/>
      <c r="BU4" s="780"/>
      <c r="BV4" s="780"/>
      <c r="BW4" s="780"/>
      <c r="BX4" s="780"/>
      <c r="BY4" s="780"/>
      <c r="BZ4" s="780"/>
      <c r="CA4" s="780"/>
      <c r="CB4" s="780"/>
      <c r="CC4" s="780"/>
      <c r="CD4" s="780"/>
      <c r="CE4" s="689"/>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89"/>
      <c r="DF4" s="689"/>
      <c r="DG4" s="689"/>
      <c r="DH4" s="689"/>
      <c r="DI4" s="689"/>
      <c r="DJ4" s="689"/>
      <c r="DK4" s="689"/>
      <c r="DL4" s="689"/>
      <c r="DM4" s="689"/>
      <c r="DN4" s="689"/>
      <c r="DO4" s="689"/>
      <c r="DP4" s="689"/>
      <c r="DQ4" s="689"/>
      <c r="DR4" s="689"/>
      <c r="DS4" s="689"/>
    </row>
    <row r="5" spans="1:123" ht="12.75">
      <c r="A5" s="689"/>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689"/>
      <c r="BE5" s="689"/>
      <c r="BF5" s="689"/>
      <c r="BG5" s="689"/>
      <c r="BH5" s="689"/>
      <c r="BI5" s="689"/>
      <c r="BJ5" s="689"/>
      <c r="BK5" s="689"/>
      <c r="BL5" s="689"/>
      <c r="BM5" s="689"/>
      <c r="BN5" s="689"/>
      <c r="BO5" s="689"/>
      <c r="BP5" s="689"/>
      <c r="BQ5" s="689"/>
      <c r="BR5" s="689"/>
      <c r="BS5" s="689"/>
      <c r="BT5" s="689"/>
      <c r="BU5" s="689"/>
      <c r="BV5" s="689"/>
      <c r="BW5" s="689"/>
      <c r="BX5" s="689"/>
      <c r="BY5" s="689"/>
      <c r="BZ5" s="689"/>
      <c r="CA5" s="689"/>
      <c r="CB5" s="689"/>
      <c r="CC5" s="689"/>
      <c r="CD5" s="689"/>
      <c r="CE5" s="689"/>
      <c r="CF5" s="689"/>
      <c r="CG5" s="689"/>
      <c r="CH5" s="689"/>
      <c r="CI5" s="689"/>
      <c r="CJ5" s="689"/>
      <c r="CK5" s="689"/>
      <c r="CL5" s="689"/>
      <c r="CM5" s="689"/>
      <c r="CN5" s="689"/>
      <c r="CO5" s="689"/>
      <c r="CP5" s="689"/>
      <c r="CQ5" s="689"/>
      <c r="CR5" s="689"/>
      <c r="CS5" s="689"/>
      <c r="CT5" s="689"/>
      <c r="CU5" s="689"/>
      <c r="CV5" s="689"/>
      <c r="CW5" s="689"/>
      <c r="CX5" s="689"/>
      <c r="CY5" s="689"/>
      <c r="CZ5" s="689"/>
      <c r="DA5" s="689"/>
      <c r="DB5" s="689"/>
      <c r="DC5" s="689"/>
      <c r="DD5" s="689"/>
      <c r="DE5" s="689"/>
      <c r="DF5" s="689"/>
      <c r="DG5" s="689"/>
      <c r="DH5" s="689"/>
      <c r="DI5" s="689"/>
      <c r="DJ5" s="689"/>
      <c r="DK5" s="689"/>
      <c r="DL5" s="689"/>
      <c r="DM5" s="689"/>
      <c r="DN5" s="689"/>
      <c r="DO5" s="689"/>
      <c r="DP5" s="689"/>
      <c r="DQ5" s="689"/>
      <c r="DR5" s="689"/>
      <c r="DS5" s="689"/>
    </row>
    <row r="6" spans="1:123" ht="12.75">
      <c r="A6" s="781" t="s">
        <v>1044</v>
      </c>
      <c r="B6" s="781"/>
      <c r="C6" s="781"/>
      <c r="D6" s="781"/>
      <c r="E6" s="781"/>
      <c r="F6" s="781"/>
      <c r="G6" s="776" t="s">
        <v>360</v>
      </c>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776"/>
      <c r="AI6" s="776"/>
      <c r="AJ6" s="776"/>
      <c r="AK6" s="776"/>
      <c r="AL6" s="776"/>
      <c r="AM6" s="776"/>
      <c r="AN6" s="776"/>
      <c r="AO6" s="776"/>
      <c r="AP6" s="776"/>
      <c r="AQ6" s="776"/>
      <c r="AR6" s="776"/>
      <c r="AS6" s="776"/>
      <c r="AT6" s="776"/>
      <c r="AU6" s="776"/>
      <c r="AV6" s="776"/>
      <c r="AW6" s="776"/>
      <c r="AX6" s="776"/>
      <c r="AY6" s="776"/>
      <c r="AZ6" s="776"/>
      <c r="BA6" s="776"/>
      <c r="BB6" s="776"/>
      <c r="BC6" s="776"/>
      <c r="BD6" s="776"/>
      <c r="BE6" s="776"/>
      <c r="BF6" s="776"/>
      <c r="BG6" s="776"/>
      <c r="BH6" s="776"/>
      <c r="BI6" s="776"/>
      <c r="BJ6" s="776"/>
      <c r="BK6" s="776"/>
      <c r="BL6" s="776"/>
      <c r="BM6" s="776"/>
      <c r="BN6" s="776"/>
      <c r="BO6" s="776"/>
      <c r="BP6" s="776"/>
      <c r="BQ6" s="776"/>
      <c r="BR6" s="776"/>
      <c r="BS6" s="776"/>
      <c r="BT6" s="776"/>
      <c r="BU6" s="776"/>
      <c r="BV6" s="776"/>
      <c r="BW6" s="776"/>
      <c r="BX6" s="776"/>
      <c r="BY6" s="776"/>
      <c r="BZ6" s="776"/>
      <c r="CA6" s="776"/>
      <c r="CB6" s="776"/>
      <c r="CC6" s="776"/>
      <c r="CD6" s="776"/>
      <c r="CE6" s="776"/>
      <c r="CF6" s="776"/>
      <c r="CG6" s="776"/>
      <c r="CH6" s="776"/>
      <c r="CI6" s="776"/>
      <c r="CJ6" s="776" t="s">
        <v>1045</v>
      </c>
      <c r="CK6" s="776"/>
      <c r="CL6" s="776"/>
      <c r="CM6" s="776"/>
      <c r="CN6" s="776"/>
      <c r="CO6" s="776"/>
      <c r="CP6" s="776"/>
      <c r="CQ6" s="776"/>
      <c r="CR6" s="776"/>
      <c r="CS6" s="776"/>
      <c r="CT6" s="776"/>
      <c r="CU6" s="776"/>
      <c r="CV6" s="776"/>
      <c r="CW6" s="776"/>
      <c r="CX6" s="776"/>
      <c r="CY6" s="776"/>
      <c r="CZ6" s="776"/>
      <c r="DA6" s="776"/>
      <c r="DB6" s="776"/>
      <c r="DC6" s="776"/>
      <c r="DD6" s="776"/>
      <c r="DE6" s="776"/>
      <c r="DF6" s="776"/>
      <c r="DG6" s="776"/>
      <c r="DH6" s="776"/>
      <c r="DI6" s="776"/>
      <c r="DJ6" s="776"/>
      <c r="DK6" s="776"/>
      <c r="DL6" s="776"/>
      <c r="DM6" s="776"/>
      <c r="DN6" s="776"/>
      <c r="DO6" s="776"/>
      <c r="DP6" s="776"/>
      <c r="DQ6" s="776"/>
      <c r="DR6" s="776"/>
      <c r="DS6" s="776"/>
    </row>
    <row r="7" spans="1:123" ht="12.75">
      <c r="A7" s="776" t="s">
        <v>170</v>
      </c>
      <c r="B7" s="776"/>
      <c r="C7" s="776"/>
      <c r="D7" s="776"/>
      <c r="E7" s="776"/>
      <c r="F7" s="776"/>
      <c r="G7" s="776" t="s">
        <v>573</v>
      </c>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6"/>
      <c r="AY7" s="776"/>
      <c r="AZ7" s="776"/>
      <c r="BA7" s="776"/>
      <c r="BB7" s="776"/>
      <c r="BC7" s="776"/>
      <c r="BD7" s="776"/>
      <c r="BE7" s="776"/>
      <c r="BF7" s="776"/>
      <c r="BG7" s="776"/>
      <c r="BH7" s="776"/>
      <c r="BI7" s="776"/>
      <c r="BJ7" s="776"/>
      <c r="BK7" s="776"/>
      <c r="BL7" s="776"/>
      <c r="BM7" s="776"/>
      <c r="BN7" s="776"/>
      <c r="BO7" s="776"/>
      <c r="BP7" s="776"/>
      <c r="BQ7" s="776"/>
      <c r="BR7" s="776"/>
      <c r="BS7" s="776"/>
      <c r="BT7" s="776"/>
      <c r="BU7" s="776"/>
      <c r="BV7" s="776"/>
      <c r="BW7" s="776"/>
      <c r="BX7" s="776"/>
      <c r="BY7" s="776"/>
      <c r="BZ7" s="776"/>
      <c r="CA7" s="776"/>
      <c r="CB7" s="776"/>
      <c r="CC7" s="776"/>
      <c r="CD7" s="776"/>
      <c r="CE7" s="776"/>
      <c r="CF7" s="776"/>
      <c r="CG7" s="776"/>
      <c r="CH7" s="776"/>
      <c r="CI7" s="776"/>
      <c r="CJ7" s="776" t="s">
        <v>574</v>
      </c>
      <c r="CK7" s="776"/>
      <c r="CL7" s="776"/>
      <c r="CM7" s="776"/>
      <c r="CN7" s="776"/>
      <c r="CO7" s="776"/>
      <c r="CP7" s="776"/>
      <c r="CQ7" s="776"/>
      <c r="CR7" s="776"/>
      <c r="CS7" s="776"/>
      <c r="CT7" s="776"/>
      <c r="CU7" s="776"/>
      <c r="CV7" s="776"/>
      <c r="CW7" s="776"/>
      <c r="CX7" s="776"/>
      <c r="CY7" s="776"/>
      <c r="CZ7" s="776"/>
      <c r="DA7" s="776"/>
      <c r="DB7" s="776"/>
      <c r="DC7" s="776"/>
      <c r="DD7" s="776"/>
      <c r="DE7" s="776"/>
      <c r="DF7" s="776"/>
      <c r="DG7" s="776"/>
      <c r="DH7" s="776"/>
      <c r="DI7" s="776"/>
      <c r="DJ7" s="776"/>
      <c r="DK7" s="776"/>
      <c r="DL7" s="776"/>
      <c r="DM7" s="776"/>
      <c r="DN7" s="776"/>
      <c r="DO7" s="776"/>
      <c r="DP7" s="776"/>
      <c r="DQ7" s="776"/>
      <c r="DR7" s="776"/>
      <c r="DS7" s="776"/>
    </row>
    <row r="8" spans="1:123" ht="12.75">
      <c r="A8" s="765" t="s">
        <v>34</v>
      </c>
      <c r="B8" s="765"/>
      <c r="C8" s="765"/>
      <c r="D8" s="765"/>
      <c r="E8" s="765"/>
      <c r="F8" s="765"/>
      <c r="G8" s="769" t="s">
        <v>1046</v>
      </c>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69"/>
      <c r="AI8" s="769"/>
      <c r="AJ8" s="769"/>
      <c r="AK8" s="769"/>
      <c r="AL8" s="769"/>
      <c r="AM8" s="769"/>
      <c r="AN8" s="769"/>
      <c r="AO8" s="769"/>
      <c r="AP8" s="769"/>
      <c r="AQ8" s="769"/>
      <c r="AR8" s="769"/>
      <c r="AS8" s="769"/>
      <c r="AT8" s="769"/>
      <c r="AU8" s="769"/>
      <c r="AV8" s="769"/>
      <c r="AW8" s="769"/>
      <c r="AX8" s="769"/>
      <c r="AY8" s="769"/>
      <c r="AZ8" s="769"/>
      <c r="BA8" s="769"/>
      <c r="BB8" s="769"/>
      <c r="BC8" s="769"/>
      <c r="BD8" s="769"/>
      <c r="BE8" s="769"/>
      <c r="BF8" s="769"/>
      <c r="BG8" s="769"/>
      <c r="BH8" s="769"/>
      <c r="BI8" s="769"/>
      <c r="BJ8" s="769"/>
      <c r="BK8" s="769"/>
      <c r="BL8" s="769"/>
      <c r="BM8" s="769"/>
      <c r="BN8" s="769"/>
      <c r="BO8" s="769"/>
      <c r="BP8" s="769"/>
      <c r="BQ8" s="769"/>
      <c r="BR8" s="769"/>
      <c r="BS8" s="769"/>
      <c r="BT8" s="769"/>
      <c r="BU8" s="769"/>
      <c r="BV8" s="769"/>
      <c r="BW8" s="769"/>
      <c r="BX8" s="769"/>
      <c r="BY8" s="769"/>
      <c r="BZ8" s="769"/>
      <c r="CA8" s="769"/>
      <c r="CB8" s="769"/>
      <c r="CC8" s="769"/>
      <c r="CD8" s="769"/>
      <c r="CE8" s="769"/>
      <c r="CF8" s="769"/>
      <c r="CG8" s="769"/>
      <c r="CH8" s="769"/>
      <c r="CI8" s="769"/>
      <c r="CJ8" s="770">
        <v>30085.05</v>
      </c>
      <c r="CK8" s="770"/>
      <c r="CL8" s="770"/>
      <c r="CM8" s="770"/>
      <c r="CN8" s="770"/>
      <c r="CO8" s="770"/>
      <c r="CP8" s="770"/>
      <c r="CQ8" s="770"/>
      <c r="CR8" s="770"/>
      <c r="CS8" s="770"/>
      <c r="CT8" s="770"/>
      <c r="CU8" s="770"/>
      <c r="CV8" s="770"/>
      <c r="CW8" s="770"/>
      <c r="CX8" s="770"/>
      <c r="CY8" s="770"/>
      <c r="CZ8" s="770"/>
      <c r="DA8" s="770"/>
      <c r="DB8" s="770"/>
      <c r="DC8" s="770"/>
      <c r="DD8" s="770"/>
      <c r="DE8" s="770"/>
      <c r="DF8" s="770"/>
      <c r="DG8" s="770"/>
      <c r="DH8" s="770"/>
      <c r="DI8" s="770"/>
      <c r="DJ8" s="770"/>
      <c r="DK8" s="770"/>
      <c r="DL8" s="770"/>
      <c r="DM8" s="770"/>
      <c r="DN8" s="770"/>
      <c r="DO8" s="770"/>
      <c r="DP8" s="770"/>
      <c r="DQ8" s="770"/>
      <c r="DR8" s="770"/>
      <c r="DS8" s="770"/>
    </row>
    <row r="9" spans="1:123" ht="12.75">
      <c r="A9" s="765" t="s">
        <v>33</v>
      </c>
      <c r="B9" s="765"/>
      <c r="C9" s="765"/>
      <c r="D9" s="765"/>
      <c r="E9" s="765"/>
      <c r="F9" s="765"/>
      <c r="G9" s="766" t="s">
        <v>1047</v>
      </c>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6"/>
      <c r="AY9" s="766"/>
      <c r="AZ9" s="766"/>
      <c r="BA9" s="766"/>
      <c r="BB9" s="766"/>
      <c r="BC9" s="766"/>
      <c r="BD9" s="766"/>
      <c r="BE9" s="766"/>
      <c r="BF9" s="766"/>
      <c r="BG9" s="766"/>
      <c r="BH9" s="766"/>
      <c r="BI9" s="766"/>
      <c r="BJ9" s="766"/>
      <c r="BK9" s="766"/>
      <c r="BL9" s="766"/>
      <c r="BM9" s="766"/>
      <c r="BN9" s="766"/>
      <c r="BO9" s="766"/>
      <c r="BP9" s="766"/>
      <c r="BQ9" s="766"/>
      <c r="BR9" s="766"/>
      <c r="BS9" s="766"/>
      <c r="BT9" s="766"/>
      <c r="BU9" s="766"/>
      <c r="BV9" s="766"/>
      <c r="BW9" s="766"/>
      <c r="BX9" s="766"/>
      <c r="BY9" s="766"/>
      <c r="BZ9" s="766"/>
      <c r="CA9" s="766"/>
      <c r="CB9" s="766"/>
      <c r="CC9" s="766"/>
      <c r="CD9" s="766"/>
      <c r="CE9" s="766"/>
      <c r="CF9" s="766"/>
      <c r="CG9" s="766"/>
      <c r="CH9" s="766"/>
      <c r="CI9" s="766"/>
      <c r="CJ9" s="770">
        <v>3335.22</v>
      </c>
      <c r="CK9" s="770"/>
      <c r="CL9" s="770"/>
      <c r="CM9" s="770"/>
      <c r="CN9" s="770"/>
      <c r="CO9" s="770"/>
      <c r="CP9" s="770"/>
      <c r="CQ9" s="770"/>
      <c r="CR9" s="770"/>
      <c r="CS9" s="770"/>
      <c r="CT9" s="770"/>
      <c r="CU9" s="770"/>
      <c r="CV9" s="770"/>
      <c r="CW9" s="770"/>
      <c r="CX9" s="770"/>
      <c r="CY9" s="770"/>
      <c r="CZ9" s="770"/>
      <c r="DA9" s="770"/>
      <c r="DB9" s="770"/>
      <c r="DC9" s="770"/>
      <c r="DD9" s="770"/>
      <c r="DE9" s="770"/>
      <c r="DF9" s="770"/>
      <c r="DG9" s="770"/>
      <c r="DH9" s="770"/>
      <c r="DI9" s="770"/>
      <c r="DJ9" s="770"/>
      <c r="DK9" s="770"/>
      <c r="DL9" s="770"/>
      <c r="DM9" s="770"/>
      <c r="DN9" s="770"/>
      <c r="DO9" s="770"/>
      <c r="DP9" s="770"/>
      <c r="DQ9" s="770"/>
      <c r="DR9" s="770"/>
      <c r="DS9" s="770"/>
    </row>
    <row r="10" spans="1:123" ht="12.75">
      <c r="A10" s="765" t="s">
        <v>1048</v>
      </c>
      <c r="B10" s="765"/>
      <c r="C10" s="765"/>
      <c r="D10" s="765"/>
      <c r="E10" s="765"/>
      <c r="F10" s="765"/>
      <c r="G10" s="768" t="s">
        <v>1049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8"/>
      <c r="AY10" s="768"/>
      <c r="AZ10" s="768"/>
      <c r="BA10" s="768"/>
      <c r="BB10" s="768"/>
      <c r="BC10" s="768"/>
      <c r="BD10" s="768"/>
      <c r="BE10" s="768"/>
      <c r="BF10" s="768"/>
      <c r="BG10" s="768"/>
      <c r="BH10" s="768"/>
      <c r="BI10" s="768"/>
      <c r="BJ10" s="768"/>
      <c r="BK10" s="768"/>
      <c r="BL10" s="768"/>
      <c r="BM10" s="768"/>
      <c r="BN10" s="768"/>
      <c r="BO10" s="768"/>
      <c r="BP10" s="768"/>
      <c r="BQ10" s="768"/>
      <c r="BR10" s="768"/>
      <c r="BS10" s="768"/>
      <c r="BT10" s="768"/>
      <c r="BU10" s="768"/>
      <c r="BV10" s="768"/>
      <c r="BW10" s="768"/>
      <c r="BX10" s="768"/>
      <c r="BY10" s="768"/>
      <c r="BZ10" s="768"/>
      <c r="CA10" s="768"/>
      <c r="CB10" s="768"/>
      <c r="CC10" s="768"/>
      <c r="CD10" s="768"/>
      <c r="CE10" s="768"/>
      <c r="CF10" s="768"/>
      <c r="CG10" s="768"/>
      <c r="CH10" s="768"/>
      <c r="CI10" s="768"/>
      <c r="CJ10" s="770">
        <v>1347.83</v>
      </c>
      <c r="CK10" s="770"/>
      <c r="CL10" s="770"/>
      <c r="CM10" s="770"/>
      <c r="CN10" s="770"/>
      <c r="CO10" s="770"/>
      <c r="CP10" s="770"/>
      <c r="CQ10" s="770"/>
      <c r="CR10" s="770"/>
      <c r="CS10" s="770"/>
      <c r="CT10" s="770"/>
      <c r="CU10" s="770"/>
      <c r="CV10" s="770"/>
      <c r="CW10" s="770"/>
      <c r="CX10" s="770"/>
      <c r="CY10" s="770"/>
      <c r="CZ10" s="770"/>
      <c r="DA10" s="770"/>
      <c r="DB10" s="770"/>
      <c r="DC10" s="770"/>
      <c r="DD10" s="770"/>
      <c r="DE10" s="770"/>
      <c r="DF10" s="770"/>
      <c r="DG10" s="770"/>
      <c r="DH10" s="770"/>
      <c r="DI10" s="770"/>
      <c r="DJ10" s="770"/>
      <c r="DK10" s="770"/>
      <c r="DL10" s="770"/>
      <c r="DM10" s="770"/>
      <c r="DN10" s="770"/>
      <c r="DO10" s="770"/>
      <c r="DP10" s="770"/>
      <c r="DQ10" s="770"/>
      <c r="DR10" s="770"/>
      <c r="DS10" s="770"/>
    </row>
    <row r="11" spans="1:123" ht="12.75">
      <c r="A11" s="765" t="s">
        <v>1050</v>
      </c>
      <c r="B11" s="765"/>
      <c r="C11" s="765"/>
      <c r="D11" s="765"/>
      <c r="E11" s="765"/>
      <c r="F11" s="765"/>
      <c r="G11" s="775" t="s">
        <v>1051</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c r="BD11" s="775"/>
      <c r="BE11" s="775"/>
      <c r="BF11" s="775"/>
      <c r="BG11" s="775"/>
      <c r="BH11" s="775"/>
      <c r="BI11" s="775"/>
      <c r="BJ11" s="775"/>
      <c r="BK11" s="775"/>
      <c r="BL11" s="775"/>
      <c r="BM11" s="775"/>
      <c r="BN11" s="775"/>
      <c r="BO11" s="775"/>
      <c r="BP11" s="775"/>
      <c r="BQ11" s="775"/>
      <c r="BR11" s="775"/>
      <c r="BS11" s="775"/>
      <c r="BT11" s="775"/>
      <c r="BU11" s="775"/>
      <c r="BV11" s="775"/>
      <c r="BW11" s="775"/>
      <c r="BX11" s="775"/>
      <c r="BY11" s="775"/>
      <c r="BZ11" s="775"/>
      <c r="CA11" s="775"/>
      <c r="CB11" s="775"/>
      <c r="CC11" s="775"/>
      <c r="CD11" s="775"/>
      <c r="CE11" s="775"/>
      <c r="CF11" s="775"/>
      <c r="CG11" s="775"/>
      <c r="CH11" s="775"/>
      <c r="CI11" s="775"/>
      <c r="CJ11" s="770">
        <v>10582.89</v>
      </c>
      <c r="CK11" s="770"/>
      <c r="CL11" s="770"/>
      <c r="CM11" s="770"/>
      <c r="CN11" s="770"/>
      <c r="CO11" s="770"/>
      <c r="CP11" s="770"/>
      <c r="CQ11" s="770"/>
      <c r="CR11" s="770"/>
      <c r="CS11" s="770"/>
      <c r="CT11" s="770"/>
      <c r="CU11" s="770"/>
      <c r="CV11" s="770"/>
      <c r="CW11" s="770"/>
      <c r="CX11" s="770"/>
      <c r="CY11" s="770"/>
      <c r="CZ11" s="770"/>
      <c r="DA11" s="770"/>
      <c r="DB11" s="770"/>
      <c r="DC11" s="770"/>
      <c r="DD11" s="770"/>
      <c r="DE11" s="770"/>
      <c r="DF11" s="770"/>
      <c r="DG11" s="770"/>
      <c r="DH11" s="770"/>
      <c r="DI11" s="770"/>
      <c r="DJ11" s="770"/>
      <c r="DK11" s="770"/>
      <c r="DL11" s="770"/>
      <c r="DM11" s="770"/>
      <c r="DN11" s="770"/>
      <c r="DO11" s="770"/>
      <c r="DP11" s="770"/>
      <c r="DQ11" s="770"/>
      <c r="DR11" s="770"/>
      <c r="DS11" s="770"/>
    </row>
    <row r="12" spans="1:123" ht="12.75">
      <c r="A12" s="765" t="s">
        <v>1052</v>
      </c>
      <c r="B12" s="765"/>
      <c r="C12" s="765"/>
      <c r="D12" s="765"/>
      <c r="E12" s="765"/>
      <c r="F12" s="765"/>
      <c r="G12" s="768" t="s">
        <v>1049</v>
      </c>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8"/>
      <c r="AN12" s="768"/>
      <c r="AO12" s="768"/>
      <c r="AP12" s="768"/>
      <c r="AQ12" s="768"/>
      <c r="AR12" s="768"/>
      <c r="AS12" s="768"/>
      <c r="AT12" s="768"/>
      <c r="AU12" s="768"/>
      <c r="AV12" s="768"/>
      <c r="AW12" s="768"/>
      <c r="AX12" s="768"/>
      <c r="AY12" s="768"/>
      <c r="AZ12" s="768"/>
      <c r="BA12" s="768"/>
      <c r="BB12" s="768"/>
      <c r="BC12" s="768"/>
      <c r="BD12" s="768"/>
      <c r="BE12" s="768"/>
      <c r="BF12" s="768"/>
      <c r="BG12" s="768"/>
      <c r="BH12" s="768"/>
      <c r="BI12" s="768"/>
      <c r="BJ12" s="768"/>
      <c r="BK12" s="768"/>
      <c r="BL12" s="768"/>
      <c r="BM12" s="768"/>
      <c r="BN12" s="768"/>
      <c r="BO12" s="768"/>
      <c r="BP12" s="768"/>
      <c r="BQ12" s="768"/>
      <c r="BR12" s="768"/>
      <c r="BS12" s="768"/>
      <c r="BT12" s="768"/>
      <c r="BU12" s="768"/>
      <c r="BV12" s="768"/>
      <c r="BW12" s="768"/>
      <c r="BX12" s="768"/>
      <c r="BY12" s="768"/>
      <c r="BZ12" s="768"/>
      <c r="CA12" s="768"/>
      <c r="CB12" s="768"/>
      <c r="CC12" s="768"/>
      <c r="CD12" s="768"/>
      <c r="CE12" s="768"/>
      <c r="CF12" s="768"/>
      <c r="CG12" s="768"/>
      <c r="CH12" s="768"/>
      <c r="CI12" s="768"/>
      <c r="CJ12" s="770">
        <v>9308.18</v>
      </c>
      <c r="CK12" s="770"/>
      <c r="CL12" s="770"/>
      <c r="CM12" s="770"/>
      <c r="CN12" s="770"/>
      <c r="CO12" s="770"/>
      <c r="CP12" s="770"/>
      <c r="CQ12" s="770"/>
      <c r="CR12" s="770"/>
      <c r="CS12" s="770"/>
      <c r="CT12" s="770"/>
      <c r="CU12" s="770"/>
      <c r="CV12" s="770"/>
      <c r="CW12" s="770"/>
      <c r="CX12" s="770"/>
      <c r="CY12" s="770"/>
      <c r="CZ12" s="770"/>
      <c r="DA12" s="770"/>
      <c r="DB12" s="770"/>
      <c r="DC12" s="770"/>
      <c r="DD12" s="770"/>
      <c r="DE12" s="770"/>
      <c r="DF12" s="770"/>
      <c r="DG12" s="770"/>
      <c r="DH12" s="770"/>
      <c r="DI12" s="770"/>
      <c r="DJ12" s="770"/>
      <c r="DK12" s="770"/>
      <c r="DL12" s="770"/>
      <c r="DM12" s="770"/>
      <c r="DN12" s="770"/>
      <c r="DO12" s="770"/>
      <c r="DP12" s="770"/>
      <c r="DQ12" s="770"/>
      <c r="DR12" s="770"/>
      <c r="DS12" s="770"/>
    </row>
    <row r="13" spans="1:123" ht="12.75">
      <c r="A13" s="765" t="s">
        <v>35</v>
      </c>
      <c r="B13" s="765"/>
      <c r="C13" s="765"/>
      <c r="D13" s="765"/>
      <c r="E13" s="765"/>
      <c r="F13" s="765"/>
      <c r="G13" s="769" t="s">
        <v>1053</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c r="BR13" s="769"/>
      <c r="BS13" s="769"/>
      <c r="BT13" s="769"/>
      <c r="BU13" s="769"/>
      <c r="BV13" s="769"/>
      <c r="BW13" s="769"/>
      <c r="BX13" s="769"/>
      <c r="BY13" s="769"/>
      <c r="BZ13" s="769"/>
      <c r="CA13" s="769"/>
      <c r="CB13" s="769"/>
      <c r="CC13" s="769"/>
      <c r="CD13" s="769"/>
      <c r="CE13" s="769"/>
      <c r="CF13" s="769"/>
      <c r="CG13" s="769"/>
      <c r="CH13" s="769"/>
      <c r="CI13" s="769"/>
      <c r="CJ13" s="770">
        <v>1952.9</v>
      </c>
      <c r="CK13" s="770"/>
      <c r="CL13" s="770"/>
      <c r="CM13" s="770"/>
      <c r="CN13" s="770"/>
      <c r="CO13" s="770"/>
      <c r="CP13" s="770"/>
      <c r="CQ13" s="770"/>
      <c r="CR13" s="770"/>
      <c r="CS13" s="770"/>
      <c r="CT13" s="770"/>
      <c r="CU13" s="770"/>
      <c r="CV13" s="770"/>
      <c r="CW13" s="770"/>
      <c r="CX13" s="770"/>
      <c r="CY13" s="770"/>
      <c r="CZ13" s="770"/>
      <c r="DA13" s="770"/>
      <c r="DB13" s="770"/>
      <c r="DC13" s="770"/>
      <c r="DD13" s="770"/>
      <c r="DE13" s="770"/>
      <c r="DF13" s="770"/>
      <c r="DG13" s="770"/>
      <c r="DH13" s="770"/>
      <c r="DI13" s="770"/>
      <c r="DJ13" s="770"/>
      <c r="DK13" s="770"/>
      <c r="DL13" s="770"/>
      <c r="DM13" s="770"/>
      <c r="DN13" s="770"/>
      <c r="DO13" s="770"/>
      <c r="DP13" s="770"/>
      <c r="DQ13" s="770"/>
      <c r="DR13" s="770"/>
      <c r="DS13" s="770"/>
    </row>
    <row r="14" spans="1:123" ht="12.75">
      <c r="A14" s="765" t="s">
        <v>36</v>
      </c>
      <c r="B14" s="765"/>
      <c r="C14" s="765"/>
      <c r="D14" s="765"/>
      <c r="E14" s="765"/>
      <c r="F14" s="765"/>
      <c r="G14" s="766" t="s">
        <v>1054</v>
      </c>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6"/>
      <c r="AO14" s="766"/>
      <c r="AP14" s="766"/>
      <c r="AQ14" s="766"/>
      <c r="AR14" s="766"/>
      <c r="AS14" s="766"/>
      <c r="AT14" s="766"/>
      <c r="AU14" s="766"/>
      <c r="AV14" s="766"/>
      <c r="AW14" s="766"/>
      <c r="AX14" s="766"/>
      <c r="AY14" s="766"/>
      <c r="AZ14" s="766"/>
      <c r="BA14" s="766"/>
      <c r="BB14" s="766"/>
      <c r="BC14" s="766"/>
      <c r="BD14" s="766"/>
      <c r="BE14" s="766"/>
      <c r="BF14" s="766"/>
      <c r="BG14" s="766"/>
      <c r="BH14" s="766"/>
      <c r="BI14" s="766"/>
      <c r="BJ14" s="766"/>
      <c r="BK14" s="766"/>
      <c r="BL14" s="766"/>
      <c r="BM14" s="766"/>
      <c r="BN14" s="766"/>
      <c r="BO14" s="766"/>
      <c r="BP14" s="766"/>
      <c r="BQ14" s="766"/>
      <c r="BR14" s="766"/>
      <c r="BS14" s="766"/>
      <c r="BT14" s="766"/>
      <c r="BU14" s="766"/>
      <c r="BV14" s="766"/>
      <c r="BW14" s="766"/>
      <c r="BX14" s="766"/>
      <c r="BY14" s="766"/>
      <c r="BZ14" s="766"/>
      <c r="CA14" s="766"/>
      <c r="CB14" s="766"/>
      <c r="CC14" s="766"/>
      <c r="CD14" s="766"/>
      <c r="CE14" s="766"/>
      <c r="CF14" s="766"/>
      <c r="CG14" s="766"/>
      <c r="CH14" s="766"/>
      <c r="CI14" s="766"/>
      <c r="CJ14" s="774">
        <v>62.93</v>
      </c>
      <c r="CK14" s="774"/>
      <c r="CL14" s="774"/>
      <c r="CM14" s="774"/>
      <c r="CN14" s="774"/>
      <c r="CO14" s="774"/>
      <c r="CP14" s="774"/>
      <c r="CQ14" s="774"/>
      <c r="CR14" s="774"/>
      <c r="CS14" s="774"/>
      <c r="CT14" s="774"/>
      <c r="CU14" s="774"/>
      <c r="CV14" s="774"/>
      <c r="CW14" s="774"/>
      <c r="CX14" s="774"/>
      <c r="CY14" s="774"/>
      <c r="CZ14" s="774"/>
      <c r="DA14" s="774"/>
      <c r="DB14" s="774"/>
      <c r="DC14" s="774"/>
      <c r="DD14" s="774"/>
      <c r="DE14" s="774"/>
      <c r="DF14" s="774"/>
      <c r="DG14" s="774"/>
      <c r="DH14" s="774"/>
      <c r="DI14" s="774"/>
      <c r="DJ14" s="774"/>
      <c r="DK14" s="774"/>
      <c r="DL14" s="774"/>
      <c r="DM14" s="774"/>
      <c r="DN14" s="774"/>
      <c r="DO14" s="774"/>
      <c r="DP14" s="774"/>
      <c r="DQ14" s="774"/>
      <c r="DR14" s="774"/>
      <c r="DS14" s="774"/>
    </row>
    <row r="15" spans="1:123" ht="12.75">
      <c r="A15" s="765" t="s">
        <v>1055</v>
      </c>
      <c r="B15" s="765"/>
      <c r="C15" s="765"/>
      <c r="D15" s="765"/>
      <c r="E15" s="765"/>
      <c r="F15" s="765"/>
      <c r="G15" s="768" t="s">
        <v>1056</v>
      </c>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768"/>
      <c r="BD15" s="768"/>
      <c r="BE15" s="768"/>
      <c r="BF15" s="768"/>
      <c r="BG15" s="768"/>
      <c r="BH15" s="768"/>
      <c r="BI15" s="768"/>
      <c r="BJ15" s="768"/>
      <c r="BK15" s="768"/>
      <c r="BL15" s="768"/>
      <c r="BM15" s="768"/>
      <c r="BN15" s="768"/>
      <c r="BO15" s="768"/>
      <c r="BP15" s="768"/>
      <c r="BQ15" s="768"/>
      <c r="BR15" s="768"/>
      <c r="BS15" s="768"/>
      <c r="BT15" s="768"/>
      <c r="BU15" s="768"/>
      <c r="BV15" s="768"/>
      <c r="BW15" s="768"/>
      <c r="BX15" s="768"/>
      <c r="BY15" s="768"/>
      <c r="BZ15" s="768"/>
      <c r="CA15" s="768"/>
      <c r="CB15" s="768"/>
      <c r="CC15" s="768"/>
      <c r="CD15" s="768"/>
      <c r="CE15" s="768"/>
      <c r="CF15" s="768"/>
      <c r="CG15" s="768"/>
      <c r="CH15" s="768"/>
      <c r="CI15" s="768"/>
      <c r="CJ15" s="771">
        <v>62.93</v>
      </c>
      <c r="CK15" s="771"/>
      <c r="CL15" s="771"/>
      <c r="CM15" s="771"/>
      <c r="CN15" s="771"/>
      <c r="CO15" s="771"/>
      <c r="CP15" s="771"/>
      <c r="CQ15" s="771"/>
      <c r="CR15" s="771"/>
      <c r="CS15" s="771"/>
      <c r="CT15" s="771"/>
      <c r="CU15" s="771"/>
      <c r="CV15" s="771"/>
      <c r="CW15" s="771"/>
      <c r="CX15" s="771"/>
      <c r="CY15" s="771"/>
      <c r="CZ15" s="771"/>
      <c r="DA15" s="771"/>
      <c r="DB15" s="771"/>
      <c r="DC15" s="771"/>
      <c r="DD15" s="771"/>
      <c r="DE15" s="771"/>
      <c r="DF15" s="771"/>
      <c r="DG15" s="771"/>
      <c r="DH15" s="771"/>
      <c r="DI15" s="771"/>
      <c r="DJ15" s="771"/>
      <c r="DK15" s="771"/>
      <c r="DL15" s="771"/>
      <c r="DM15" s="771"/>
      <c r="DN15" s="771"/>
      <c r="DO15" s="771"/>
      <c r="DP15" s="771"/>
      <c r="DQ15" s="771"/>
      <c r="DR15" s="771"/>
      <c r="DS15" s="771"/>
    </row>
    <row r="16" spans="1:123" ht="12.75">
      <c r="A16" s="772"/>
      <c r="B16" s="772"/>
      <c r="C16" s="772"/>
      <c r="D16" s="772"/>
      <c r="E16" s="772"/>
      <c r="F16" s="772"/>
      <c r="G16" s="773" t="s">
        <v>1057</v>
      </c>
      <c r="H16" s="773"/>
      <c r="I16" s="773"/>
      <c r="J16" s="773"/>
      <c r="K16" s="773"/>
      <c r="L16" s="773"/>
      <c r="M16" s="773"/>
      <c r="N16" s="773"/>
      <c r="O16" s="773"/>
      <c r="P16" s="773"/>
      <c r="Q16" s="773"/>
      <c r="R16" s="773"/>
      <c r="S16" s="773"/>
      <c r="T16" s="773"/>
      <c r="U16" s="773"/>
      <c r="V16" s="773"/>
      <c r="W16" s="773"/>
      <c r="X16" s="773"/>
      <c r="Y16" s="773"/>
      <c r="Z16" s="773"/>
      <c r="AA16" s="773"/>
      <c r="AB16" s="773"/>
      <c r="AC16" s="773"/>
      <c r="AD16" s="773"/>
      <c r="AE16" s="773"/>
      <c r="AF16" s="773"/>
      <c r="AG16" s="773"/>
      <c r="AH16" s="773"/>
      <c r="AI16" s="773"/>
      <c r="AJ16" s="773"/>
      <c r="AK16" s="773"/>
      <c r="AL16" s="773"/>
      <c r="AM16" s="773"/>
      <c r="AN16" s="773"/>
      <c r="AO16" s="773"/>
      <c r="AP16" s="773"/>
      <c r="AQ16" s="773"/>
      <c r="AR16" s="773"/>
      <c r="AS16" s="773"/>
      <c r="AT16" s="773"/>
      <c r="AU16" s="773"/>
      <c r="AV16" s="773"/>
      <c r="AW16" s="773"/>
      <c r="AX16" s="773"/>
      <c r="AY16" s="773"/>
      <c r="AZ16" s="773"/>
      <c r="BA16" s="773"/>
      <c r="BB16" s="773"/>
      <c r="BC16" s="773"/>
      <c r="BD16" s="773"/>
      <c r="BE16" s="773"/>
      <c r="BF16" s="773"/>
      <c r="BG16" s="773"/>
      <c r="BH16" s="773"/>
      <c r="BI16" s="773"/>
      <c r="BJ16" s="773"/>
      <c r="BK16" s="773"/>
      <c r="BL16" s="773"/>
      <c r="BM16" s="773"/>
      <c r="BN16" s="773"/>
      <c r="BO16" s="773"/>
      <c r="BP16" s="773"/>
      <c r="BQ16" s="773"/>
      <c r="BR16" s="773"/>
      <c r="BS16" s="773"/>
      <c r="BT16" s="773"/>
      <c r="BU16" s="773"/>
      <c r="BV16" s="773"/>
      <c r="BW16" s="773"/>
      <c r="BX16" s="773"/>
      <c r="BY16" s="773"/>
      <c r="BZ16" s="773"/>
      <c r="CA16" s="773"/>
      <c r="CB16" s="773"/>
      <c r="CC16" s="773"/>
      <c r="CD16" s="773"/>
      <c r="CE16" s="773"/>
      <c r="CF16" s="773"/>
      <c r="CG16" s="773"/>
      <c r="CH16" s="773"/>
      <c r="CI16" s="773"/>
      <c r="CJ16" s="774">
        <v>62.93</v>
      </c>
      <c r="CK16" s="774"/>
      <c r="CL16" s="774"/>
      <c r="CM16" s="774"/>
      <c r="CN16" s="774"/>
      <c r="CO16" s="774"/>
      <c r="CP16" s="774"/>
      <c r="CQ16" s="774"/>
      <c r="CR16" s="774"/>
      <c r="CS16" s="774"/>
      <c r="CT16" s="774"/>
      <c r="CU16" s="774"/>
      <c r="CV16" s="774"/>
      <c r="CW16" s="774"/>
      <c r="CX16" s="774"/>
      <c r="CY16" s="774"/>
      <c r="CZ16" s="774"/>
      <c r="DA16" s="774"/>
      <c r="DB16" s="774"/>
      <c r="DC16" s="774"/>
      <c r="DD16" s="774"/>
      <c r="DE16" s="774"/>
      <c r="DF16" s="774"/>
      <c r="DG16" s="774"/>
      <c r="DH16" s="774"/>
      <c r="DI16" s="774"/>
      <c r="DJ16" s="774"/>
      <c r="DK16" s="774"/>
      <c r="DL16" s="774"/>
      <c r="DM16" s="774"/>
      <c r="DN16" s="774"/>
      <c r="DO16" s="774"/>
      <c r="DP16" s="774"/>
      <c r="DQ16" s="774"/>
      <c r="DR16" s="774"/>
      <c r="DS16" s="774"/>
    </row>
    <row r="17" spans="1:123" ht="12.75">
      <c r="A17" s="765" t="s">
        <v>1058</v>
      </c>
      <c r="B17" s="765"/>
      <c r="C17" s="765"/>
      <c r="D17" s="765"/>
      <c r="E17" s="765"/>
      <c r="F17" s="765"/>
      <c r="G17" s="768" t="s">
        <v>1059</v>
      </c>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8"/>
      <c r="BC17" s="768"/>
      <c r="BD17" s="768"/>
      <c r="BE17" s="768"/>
      <c r="BF17" s="768"/>
      <c r="BG17" s="768"/>
      <c r="BH17" s="768"/>
      <c r="BI17" s="768"/>
      <c r="BJ17" s="768"/>
      <c r="BK17" s="768"/>
      <c r="BL17" s="768"/>
      <c r="BM17" s="768"/>
      <c r="BN17" s="768"/>
      <c r="BO17" s="768"/>
      <c r="BP17" s="768"/>
      <c r="BQ17" s="768"/>
      <c r="BR17" s="768"/>
      <c r="BS17" s="768"/>
      <c r="BT17" s="768"/>
      <c r="BU17" s="768"/>
      <c r="BV17" s="768"/>
      <c r="BW17" s="768"/>
      <c r="BX17" s="768"/>
      <c r="BY17" s="768"/>
      <c r="BZ17" s="768"/>
      <c r="CA17" s="768"/>
      <c r="CB17" s="768"/>
      <c r="CC17" s="768"/>
      <c r="CD17" s="768"/>
      <c r="CE17" s="768"/>
      <c r="CF17" s="768"/>
      <c r="CG17" s="768"/>
      <c r="CH17" s="768"/>
      <c r="CI17" s="768"/>
      <c r="CJ17" s="767">
        <v>0</v>
      </c>
      <c r="CK17" s="767"/>
      <c r="CL17" s="767"/>
      <c r="CM17" s="767"/>
      <c r="CN17" s="767"/>
      <c r="CO17" s="767"/>
      <c r="CP17" s="767"/>
      <c r="CQ17" s="767"/>
      <c r="CR17" s="767"/>
      <c r="CS17" s="767"/>
      <c r="CT17" s="767"/>
      <c r="CU17" s="767"/>
      <c r="CV17" s="767"/>
      <c r="CW17" s="767"/>
      <c r="CX17" s="767"/>
      <c r="CY17" s="767"/>
      <c r="CZ17" s="767"/>
      <c r="DA17" s="767"/>
      <c r="DB17" s="767"/>
      <c r="DC17" s="767"/>
      <c r="DD17" s="767"/>
      <c r="DE17" s="767"/>
      <c r="DF17" s="767"/>
      <c r="DG17" s="767"/>
      <c r="DH17" s="767"/>
      <c r="DI17" s="767"/>
      <c r="DJ17" s="767"/>
      <c r="DK17" s="767"/>
      <c r="DL17" s="767"/>
      <c r="DM17" s="767"/>
      <c r="DN17" s="767"/>
      <c r="DO17" s="767"/>
      <c r="DP17" s="767"/>
      <c r="DQ17" s="767"/>
      <c r="DR17" s="767"/>
      <c r="DS17" s="767"/>
    </row>
    <row r="18" spans="1:123" ht="12.75">
      <c r="A18" s="765" t="s">
        <v>1060</v>
      </c>
      <c r="B18" s="765"/>
      <c r="C18" s="765"/>
      <c r="D18" s="765"/>
      <c r="E18" s="765"/>
      <c r="F18" s="765"/>
      <c r="G18" s="766" t="s">
        <v>1061</v>
      </c>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766"/>
      <c r="AR18" s="766"/>
      <c r="AS18" s="766"/>
      <c r="AT18" s="766"/>
      <c r="AU18" s="766"/>
      <c r="AV18" s="766"/>
      <c r="AW18" s="766"/>
      <c r="AX18" s="766"/>
      <c r="AY18" s="766"/>
      <c r="AZ18" s="766"/>
      <c r="BA18" s="766"/>
      <c r="BB18" s="766"/>
      <c r="BC18" s="766"/>
      <c r="BD18" s="766"/>
      <c r="BE18" s="766"/>
      <c r="BF18" s="766"/>
      <c r="BG18" s="766"/>
      <c r="BH18" s="766"/>
      <c r="BI18" s="766"/>
      <c r="BJ18" s="766"/>
      <c r="BK18" s="766"/>
      <c r="BL18" s="766"/>
      <c r="BM18" s="766"/>
      <c r="BN18" s="766"/>
      <c r="BO18" s="766"/>
      <c r="BP18" s="766"/>
      <c r="BQ18" s="766"/>
      <c r="BR18" s="766"/>
      <c r="BS18" s="766"/>
      <c r="BT18" s="766"/>
      <c r="BU18" s="766"/>
      <c r="BV18" s="766"/>
      <c r="BW18" s="766"/>
      <c r="BX18" s="766"/>
      <c r="BY18" s="766"/>
      <c r="BZ18" s="766"/>
      <c r="CA18" s="766"/>
      <c r="CB18" s="766"/>
      <c r="CC18" s="766"/>
      <c r="CD18" s="766"/>
      <c r="CE18" s="766"/>
      <c r="CF18" s="766"/>
      <c r="CG18" s="766"/>
      <c r="CH18" s="766"/>
      <c r="CI18" s="766"/>
      <c r="CJ18" s="767">
        <v>0</v>
      </c>
      <c r="CK18" s="767"/>
      <c r="CL18" s="767"/>
      <c r="CM18" s="767"/>
      <c r="CN18" s="767"/>
      <c r="CO18" s="767"/>
      <c r="CP18" s="767"/>
      <c r="CQ18" s="767"/>
      <c r="CR18" s="767"/>
      <c r="CS18" s="767"/>
      <c r="CT18" s="767"/>
      <c r="CU18" s="767"/>
      <c r="CV18" s="767"/>
      <c r="CW18" s="767"/>
      <c r="CX18" s="767"/>
      <c r="CY18" s="767"/>
      <c r="CZ18" s="767"/>
      <c r="DA18" s="767"/>
      <c r="DB18" s="767"/>
      <c r="DC18" s="767"/>
      <c r="DD18" s="767"/>
      <c r="DE18" s="767"/>
      <c r="DF18" s="767"/>
      <c r="DG18" s="767"/>
      <c r="DH18" s="767"/>
      <c r="DI18" s="767"/>
      <c r="DJ18" s="767"/>
      <c r="DK18" s="767"/>
      <c r="DL18" s="767"/>
      <c r="DM18" s="767"/>
      <c r="DN18" s="767"/>
      <c r="DO18" s="767"/>
      <c r="DP18" s="767"/>
      <c r="DQ18" s="767"/>
      <c r="DR18" s="767"/>
      <c r="DS18" s="767"/>
    </row>
    <row r="19" spans="1:123" ht="12.75">
      <c r="A19" s="765" t="s">
        <v>1062</v>
      </c>
      <c r="B19" s="765"/>
      <c r="C19" s="765"/>
      <c r="D19" s="765"/>
      <c r="E19" s="765"/>
      <c r="F19" s="765"/>
      <c r="G19" s="766" t="s">
        <v>1063</v>
      </c>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6"/>
      <c r="AS19" s="766"/>
      <c r="AT19" s="766"/>
      <c r="AU19" s="766"/>
      <c r="AV19" s="766"/>
      <c r="AW19" s="766"/>
      <c r="AX19" s="766"/>
      <c r="AY19" s="766"/>
      <c r="AZ19" s="766"/>
      <c r="BA19" s="766"/>
      <c r="BB19" s="766"/>
      <c r="BC19" s="766"/>
      <c r="BD19" s="766"/>
      <c r="BE19" s="766"/>
      <c r="BF19" s="766"/>
      <c r="BG19" s="766"/>
      <c r="BH19" s="766"/>
      <c r="BI19" s="766"/>
      <c r="BJ19" s="766"/>
      <c r="BK19" s="766"/>
      <c r="BL19" s="766"/>
      <c r="BM19" s="766"/>
      <c r="BN19" s="766"/>
      <c r="BO19" s="766"/>
      <c r="BP19" s="766"/>
      <c r="BQ19" s="766"/>
      <c r="BR19" s="766"/>
      <c r="BS19" s="766"/>
      <c r="BT19" s="766"/>
      <c r="BU19" s="766"/>
      <c r="BV19" s="766"/>
      <c r="BW19" s="766"/>
      <c r="BX19" s="766"/>
      <c r="BY19" s="766"/>
      <c r="BZ19" s="766"/>
      <c r="CA19" s="766"/>
      <c r="CB19" s="766"/>
      <c r="CC19" s="766"/>
      <c r="CD19" s="766"/>
      <c r="CE19" s="766"/>
      <c r="CF19" s="766"/>
      <c r="CG19" s="766"/>
      <c r="CH19" s="766"/>
      <c r="CI19" s="766"/>
      <c r="CJ19" s="767">
        <v>0</v>
      </c>
      <c r="CK19" s="767"/>
      <c r="CL19" s="767"/>
      <c r="CM19" s="767"/>
      <c r="CN19" s="767"/>
      <c r="CO19" s="767"/>
      <c r="CP19" s="767"/>
      <c r="CQ19" s="767"/>
      <c r="CR19" s="767"/>
      <c r="CS19" s="767"/>
      <c r="CT19" s="767"/>
      <c r="CU19" s="767"/>
      <c r="CV19" s="767"/>
      <c r="CW19" s="767"/>
      <c r="CX19" s="767"/>
      <c r="CY19" s="767"/>
      <c r="CZ19" s="767"/>
      <c r="DA19" s="767"/>
      <c r="DB19" s="767"/>
      <c r="DC19" s="767"/>
      <c r="DD19" s="767"/>
      <c r="DE19" s="767"/>
      <c r="DF19" s="767"/>
      <c r="DG19" s="767"/>
      <c r="DH19" s="767"/>
      <c r="DI19" s="767"/>
      <c r="DJ19" s="767"/>
      <c r="DK19" s="767"/>
      <c r="DL19" s="767"/>
      <c r="DM19" s="767"/>
      <c r="DN19" s="767"/>
      <c r="DO19" s="767"/>
      <c r="DP19" s="767"/>
      <c r="DQ19" s="767"/>
      <c r="DR19" s="767"/>
      <c r="DS19" s="767"/>
    </row>
    <row r="20" spans="1:123" ht="12.75">
      <c r="A20" s="765" t="s">
        <v>1064</v>
      </c>
      <c r="B20" s="765"/>
      <c r="C20" s="765"/>
      <c r="D20" s="765"/>
      <c r="E20" s="765"/>
      <c r="F20" s="765"/>
      <c r="G20" s="766" t="s">
        <v>1065</v>
      </c>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66"/>
      <c r="AL20" s="766"/>
      <c r="AM20" s="766"/>
      <c r="AN20" s="766"/>
      <c r="AO20" s="766"/>
      <c r="AP20" s="766"/>
      <c r="AQ20" s="766"/>
      <c r="AR20" s="766"/>
      <c r="AS20" s="766"/>
      <c r="AT20" s="766"/>
      <c r="AU20" s="766"/>
      <c r="AV20" s="766"/>
      <c r="AW20" s="766"/>
      <c r="AX20" s="766"/>
      <c r="AY20" s="766"/>
      <c r="AZ20" s="766"/>
      <c r="BA20" s="766"/>
      <c r="BB20" s="766"/>
      <c r="BC20" s="766"/>
      <c r="BD20" s="766"/>
      <c r="BE20" s="766"/>
      <c r="BF20" s="766"/>
      <c r="BG20" s="766"/>
      <c r="BH20" s="766"/>
      <c r="BI20" s="766"/>
      <c r="BJ20" s="766"/>
      <c r="BK20" s="766"/>
      <c r="BL20" s="766"/>
      <c r="BM20" s="766"/>
      <c r="BN20" s="766"/>
      <c r="BO20" s="766"/>
      <c r="BP20" s="766"/>
      <c r="BQ20" s="766"/>
      <c r="BR20" s="766"/>
      <c r="BS20" s="766"/>
      <c r="BT20" s="766"/>
      <c r="BU20" s="766"/>
      <c r="BV20" s="766"/>
      <c r="BW20" s="766"/>
      <c r="BX20" s="766"/>
      <c r="BY20" s="766"/>
      <c r="BZ20" s="766"/>
      <c r="CA20" s="766"/>
      <c r="CB20" s="766"/>
      <c r="CC20" s="766"/>
      <c r="CD20" s="766"/>
      <c r="CE20" s="766"/>
      <c r="CF20" s="766"/>
      <c r="CG20" s="766"/>
      <c r="CH20" s="766"/>
      <c r="CI20" s="766"/>
      <c r="CJ20" s="770">
        <v>1889.97</v>
      </c>
      <c r="CK20" s="770"/>
      <c r="CL20" s="770"/>
      <c r="CM20" s="770"/>
      <c r="CN20" s="770"/>
      <c r="CO20" s="770"/>
      <c r="CP20" s="770"/>
      <c r="CQ20" s="770"/>
      <c r="CR20" s="770"/>
      <c r="CS20" s="770"/>
      <c r="CT20" s="770"/>
      <c r="CU20" s="770"/>
      <c r="CV20" s="770"/>
      <c r="CW20" s="770"/>
      <c r="CX20" s="770"/>
      <c r="CY20" s="770"/>
      <c r="CZ20" s="770"/>
      <c r="DA20" s="770"/>
      <c r="DB20" s="770"/>
      <c r="DC20" s="770"/>
      <c r="DD20" s="770"/>
      <c r="DE20" s="770"/>
      <c r="DF20" s="770"/>
      <c r="DG20" s="770"/>
      <c r="DH20" s="770"/>
      <c r="DI20" s="770"/>
      <c r="DJ20" s="770"/>
      <c r="DK20" s="770"/>
      <c r="DL20" s="770"/>
      <c r="DM20" s="770"/>
      <c r="DN20" s="770"/>
      <c r="DO20" s="770"/>
      <c r="DP20" s="770"/>
      <c r="DQ20" s="770"/>
      <c r="DR20" s="770"/>
      <c r="DS20" s="770"/>
    </row>
    <row r="21" spans="1:123" ht="12.75">
      <c r="A21" s="765" t="s">
        <v>37</v>
      </c>
      <c r="B21" s="765"/>
      <c r="C21" s="765"/>
      <c r="D21" s="765"/>
      <c r="E21" s="765"/>
      <c r="F21" s="765"/>
      <c r="G21" s="769" t="s">
        <v>1066</v>
      </c>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769"/>
      <c r="AY21" s="769"/>
      <c r="AZ21" s="769"/>
      <c r="BA21" s="769"/>
      <c r="BB21" s="769"/>
      <c r="BC21" s="769"/>
      <c r="BD21" s="769"/>
      <c r="BE21" s="769"/>
      <c r="BF21" s="769"/>
      <c r="BG21" s="769"/>
      <c r="BH21" s="769"/>
      <c r="BI21" s="769"/>
      <c r="BJ21" s="769"/>
      <c r="BK21" s="769"/>
      <c r="BL21" s="769"/>
      <c r="BM21" s="769"/>
      <c r="BN21" s="769"/>
      <c r="BO21" s="769"/>
      <c r="BP21" s="769"/>
      <c r="BQ21" s="769"/>
      <c r="BR21" s="769"/>
      <c r="BS21" s="769"/>
      <c r="BT21" s="769"/>
      <c r="BU21" s="769"/>
      <c r="BV21" s="769"/>
      <c r="BW21" s="769"/>
      <c r="BX21" s="769"/>
      <c r="BY21" s="769"/>
      <c r="BZ21" s="769"/>
      <c r="CA21" s="769"/>
      <c r="CB21" s="769"/>
      <c r="CC21" s="769"/>
      <c r="CD21" s="769"/>
      <c r="CE21" s="769"/>
      <c r="CF21" s="769"/>
      <c r="CG21" s="769"/>
      <c r="CH21" s="769"/>
      <c r="CI21" s="769"/>
      <c r="CJ21" s="767">
        <v>0</v>
      </c>
      <c r="CK21" s="767"/>
      <c r="CL21" s="767"/>
      <c r="CM21" s="767"/>
      <c r="CN21" s="767"/>
      <c r="CO21" s="767"/>
      <c r="CP21" s="767"/>
      <c r="CQ21" s="767"/>
      <c r="CR21" s="767"/>
      <c r="CS21" s="767"/>
      <c r="CT21" s="767"/>
      <c r="CU21" s="767"/>
      <c r="CV21" s="767"/>
      <c r="CW21" s="767"/>
      <c r="CX21" s="767"/>
      <c r="CY21" s="767"/>
      <c r="CZ21" s="767"/>
      <c r="DA21" s="767"/>
      <c r="DB21" s="767"/>
      <c r="DC21" s="767"/>
      <c r="DD21" s="767"/>
      <c r="DE21" s="767"/>
      <c r="DF21" s="767"/>
      <c r="DG21" s="767"/>
      <c r="DH21" s="767"/>
      <c r="DI21" s="767"/>
      <c r="DJ21" s="767"/>
      <c r="DK21" s="767"/>
      <c r="DL21" s="767"/>
      <c r="DM21" s="767"/>
      <c r="DN21" s="767"/>
      <c r="DO21" s="767"/>
      <c r="DP21" s="767"/>
      <c r="DQ21" s="767"/>
      <c r="DR21" s="767"/>
      <c r="DS21" s="767"/>
    </row>
    <row r="22" spans="1:123" ht="12.75">
      <c r="A22" s="765" t="s">
        <v>38</v>
      </c>
      <c r="B22" s="765"/>
      <c r="C22" s="765"/>
      <c r="D22" s="765"/>
      <c r="E22" s="765"/>
      <c r="F22" s="765"/>
      <c r="G22" s="766" t="s">
        <v>1067</v>
      </c>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6"/>
      <c r="AM22" s="766"/>
      <c r="AN22" s="766"/>
      <c r="AO22" s="766"/>
      <c r="AP22" s="766"/>
      <c r="AQ22" s="766"/>
      <c r="AR22" s="766"/>
      <c r="AS22" s="766"/>
      <c r="AT22" s="766"/>
      <c r="AU22" s="766"/>
      <c r="AV22" s="766"/>
      <c r="AW22" s="766"/>
      <c r="AX22" s="766"/>
      <c r="AY22" s="766"/>
      <c r="AZ22" s="766"/>
      <c r="BA22" s="766"/>
      <c r="BB22" s="766"/>
      <c r="BC22" s="766"/>
      <c r="BD22" s="766"/>
      <c r="BE22" s="766"/>
      <c r="BF22" s="766"/>
      <c r="BG22" s="766"/>
      <c r="BH22" s="766"/>
      <c r="BI22" s="766"/>
      <c r="BJ22" s="766"/>
      <c r="BK22" s="766"/>
      <c r="BL22" s="766"/>
      <c r="BM22" s="766"/>
      <c r="BN22" s="766"/>
      <c r="BO22" s="766"/>
      <c r="BP22" s="766"/>
      <c r="BQ22" s="766"/>
      <c r="BR22" s="766"/>
      <c r="BS22" s="766"/>
      <c r="BT22" s="766"/>
      <c r="BU22" s="766"/>
      <c r="BV22" s="766"/>
      <c r="BW22" s="766"/>
      <c r="BX22" s="766"/>
      <c r="BY22" s="766"/>
      <c r="BZ22" s="766"/>
      <c r="CA22" s="766"/>
      <c r="CB22" s="766"/>
      <c r="CC22" s="766"/>
      <c r="CD22" s="766"/>
      <c r="CE22" s="766"/>
      <c r="CF22" s="766"/>
      <c r="CG22" s="766"/>
      <c r="CH22" s="766"/>
      <c r="CI22" s="766"/>
      <c r="CJ22" s="767">
        <v>0</v>
      </c>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row>
    <row r="23" spans="1:123" ht="12.75">
      <c r="A23" s="765" t="s">
        <v>1068</v>
      </c>
      <c r="B23" s="765"/>
      <c r="C23" s="765"/>
      <c r="D23" s="765"/>
      <c r="E23" s="765"/>
      <c r="F23" s="765"/>
      <c r="G23" s="766" t="s">
        <v>1069</v>
      </c>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6"/>
      <c r="AL23" s="766"/>
      <c r="AM23" s="766"/>
      <c r="AN23" s="766"/>
      <c r="AO23" s="766"/>
      <c r="AP23" s="766"/>
      <c r="AQ23" s="766"/>
      <c r="AR23" s="766"/>
      <c r="AS23" s="766"/>
      <c r="AT23" s="766"/>
      <c r="AU23" s="766"/>
      <c r="AV23" s="766"/>
      <c r="AW23" s="766"/>
      <c r="AX23" s="766"/>
      <c r="AY23" s="766"/>
      <c r="AZ23" s="766"/>
      <c r="BA23" s="766"/>
      <c r="BB23" s="766"/>
      <c r="BC23" s="766"/>
      <c r="BD23" s="766"/>
      <c r="BE23" s="766"/>
      <c r="BF23" s="766"/>
      <c r="BG23" s="766"/>
      <c r="BH23" s="766"/>
      <c r="BI23" s="766"/>
      <c r="BJ23" s="766"/>
      <c r="BK23" s="766"/>
      <c r="BL23" s="766"/>
      <c r="BM23" s="766"/>
      <c r="BN23" s="766"/>
      <c r="BO23" s="766"/>
      <c r="BP23" s="766"/>
      <c r="BQ23" s="766"/>
      <c r="BR23" s="766"/>
      <c r="BS23" s="766"/>
      <c r="BT23" s="766"/>
      <c r="BU23" s="766"/>
      <c r="BV23" s="766"/>
      <c r="BW23" s="766"/>
      <c r="BX23" s="766"/>
      <c r="BY23" s="766"/>
      <c r="BZ23" s="766"/>
      <c r="CA23" s="766"/>
      <c r="CB23" s="766"/>
      <c r="CC23" s="766"/>
      <c r="CD23" s="766"/>
      <c r="CE23" s="766"/>
      <c r="CF23" s="766"/>
      <c r="CG23" s="766"/>
      <c r="CH23" s="766"/>
      <c r="CI23" s="766"/>
      <c r="CJ23" s="767">
        <v>0</v>
      </c>
      <c r="CK23" s="767"/>
      <c r="CL23" s="767"/>
      <c r="CM23" s="767"/>
      <c r="CN23" s="767"/>
      <c r="CO23" s="767"/>
      <c r="CP23" s="767"/>
      <c r="CQ23" s="767"/>
      <c r="CR23" s="767"/>
      <c r="CS23" s="767"/>
      <c r="CT23" s="767"/>
      <c r="CU23" s="767"/>
      <c r="CV23" s="767"/>
      <c r="CW23" s="767"/>
      <c r="CX23" s="767"/>
      <c r="CY23" s="767"/>
      <c r="CZ23" s="767"/>
      <c r="DA23" s="767"/>
      <c r="DB23" s="767"/>
      <c r="DC23" s="767"/>
      <c r="DD23" s="767"/>
      <c r="DE23" s="767"/>
      <c r="DF23" s="767"/>
      <c r="DG23" s="767"/>
      <c r="DH23" s="767"/>
      <c r="DI23" s="767"/>
      <c r="DJ23" s="767"/>
      <c r="DK23" s="767"/>
      <c r="DL23" s="767"/>
      <c r="DM23" s="767"/>
      <c r="DN23" s="767"/>
      <c r="DO23" s="767"/>
      <c r="DP23" s="767"/>
      <c r="DQ23" s="767"/>
      <c r="DR23" s="767"/>
      <c r="DS23" s="767"/>
    </row>
    <row r="24" spans="1:123" ht="12.75">
      <c r="A24" s="765" t="s">
        <v>1070</v>
      </c>
      <c r="B24" s="765"/>
      <c r="C24" s="765"/>
      <c r="D24" s="765"/>
      <c r="E24" s="765"/>
      <c r="F24" s="765"/>
      <c r="G24" s="768" t="s">
        <v>1071</v>
      </c>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768"/>
      <c r="AY24" s="768"/>
      <c r="AZ24" s="768"/>
      <c r="BA24" s="768"/>
      <c r="BB24" s="768"/>
      <c r="BC24" s="768"/>
      <c r="BD24" s="768"/>
      <c r="BE24" s="768"/>
      <c r="BF24" s="768"/>
      <c r="BG24" s="768"/>
      <c r="BH24" s="768"/>
      <c r="BI24" s="768"/>
      <c r="BJ24" s="768"/>
      <c r="BK24" s="768"/>
      <c r="BL24" s="768"/>
      <c r="BM24" s="768"/>
      <c r="BN24" s="768"/>
      <c r="BO24" s="768"/>
      <c r="BP24" s="768"/>
      <c r="BQ24" s="768"/>
      <c r="BR24" s="768"/>
      <c r="BS24" s="768"/>
      <c r="BT24" s="768"/>
      <c r="BU24" s="768"/>
      <c r="BV24" s="768"/>
      <c r="BW24" s="768"/>
      <c r="BX24" s="768"/>
      <c r="BY24" s="768"/>
      <c r="BZ24" s="768"/>
      <c r="CA24" s="768"/>
      <c r="CB24" s="768"/>
      <c r="CC24" s="768"/>
      <c r="CD24" s="768"/>
      <c r="CE24" s="768"/>
      <c r="CF24" s="768"/>
      <c r="CG24" s="768"/>
      <c r="CH24" s="768"/>
      <c r="CI24" s="768"/>
      <c r="CJ24" s="767">
        <v>0</v>
      </c>
      <c r="CK24" s="767"/>
      <c r="CL24" s="767"/>
      <c r="CM24" s="767"/>
      <c r="CN24" s="767"/>
      <c r="CO24" s="767"/>
      <c r="CP24" s="767"/>
      <c r="CQ24" s="767"/>
      <c r="CR24" s="767"/>
      <c r="CS24" s="767"/>
      <c r="CT24" s="767"/>
      <c r="CU24" s="767"/>
      <c r="CV24" s="767"/>
      <c r="CW24" s="767"/>
      <c r="CX24" s="767"/>
      <c r="CY24" s="767"/>
      <c r="CZ24" s="767"/>
      <c r="DA24" s="767"/>
      <c r="DB24" s="767"/>
      <c r="DC24" s="767"/>
      <c r="DD24" s="767"/>
      <c r="DE24" s="767"/>
      <c r="DF24" s="767"/>
      <c r="DG24" s="767"/>
      <c r="DH24" s="767"/>
      <c r="DI24" s="767"/>
      <c r="DJ24" s="767"/>
      <c r="DK24" s="767"/>
      <c r="DL24" s="767"/>
      <c r="DM24" s="767"/>
      <c r="DN24" s="767"/>
      <c r="DO24" s="767"/>
      <c r="DP24" s="767"/>
      <c r="DQ24" s="767"/>
      <c r="DR24" s="767"/>
      <c r="DS24" s="767"/>
    </row>
  </sheetData>
  <sheetProtection/>
  <mergeCells count="61">
    <mergeCell ref="CV1:DS1"/>
    <mergeCell ref="A2:DS2"/>
    <mergeCell ref="AR3:CD3"/>
    <mergeCell ref="AR4:CD4"/>
    <mergeCell ref="A6:F6"/>
    <mergeCell ref="G6:CI6"/>
    <mergeCell ref="CJ6:DS6"/>
    <mergeCell ref="A7:F7"/>
    <mergeCell ref="G7:CI7"/>
    <mergeCell ref="CJ7:DS7"/>
    <mergeCell ref="A8:F8"/>
    <mergeCell ref="G8:CI8"/>
    <mergeCell ref="CJ8:DS8"/>
    <mergeCell ref="A9:F9"/>
    <mergeCell ref="G9:CI9"/>
    <mergeCell ref="CJ9:DS9"/>
    <mergeCell ref="A10:F10"/>
    <mergeCell ref="G10:CI10"/>
    <mergeCell ref="CJ10:DS10"/>
    <mergeCell ref="A11:F11"/>
    <mergeCell ref="G11:CI11"/>
    <mergeCell ref="CJ11:DS11"/>
    <mergeCell ref="A12:F12"/>
    <mergeCell ref="G12:CI12"/>
    <mergeCell ref="CJ12:DS12"/>
    <mergeCell ref="A13:F13"/>
    <mergeCell ref="G13:CI13"/>
    <mergeCell ref="CJ13:DS13"/>
    <mergeCell ref="A14:F14"/>
    <mergeCell ref="G14:CI14"/>
    <mergeCell ref="CJ14:DS14"/>
    <mergeCell ref="A15:F15"/>
    <mergeCell ref="G15:CI15"/>
    <mergeCell ref="CJ15:DS15"/>
    <mergeCell ref="A16:F16"/>
    <mergeCell ref="G16:CI16"/>
    <mergeCell ref="CJ16:DS16"/>
    <mergeCell ref="A17:F17"/>
    <mergeCell ref="G17:CI17"/>
    <mergeCell ref="CJ17:DS17"/>
    <mergeCell ref="A18:F18"/>
    <mergeCell ref="G18:CI18"/>
    <mergeCell ref="CJ18:DS18"/>
    <mergeCell ref="A19:F19"/>
    <mergeCell ref="G19:CI19"/>
    <mergeCell ref="CJ19:DS19"/>
    <mergeCell ref="A20:F20"/>
    <mergeCell ref="G20:CI20"/>
    <mergeCell ref="CJ20:DS20"/>
    <mergeCell ref="A21:F21"/>
    <mergeCell ref="G21:CI21"/>
    <mergeCell ref="CJ21:DS21"/>
    <mergeCell ref="A22:F22"/>
    <mergeCell ref="G22:CI22"/>
    <mergeCell ref="CJ22:DS22"/>
    <mergeCell ref="A23:F23"/>
    <mergeCell ref="G23:CI23"/>
    <mergeCell ref="CJ23:DS23"/>
    <mergeCell ref="A24:F24"/>
    <mergeCell ref="G24:CI24"/>
    <mergeCell ref="CJ24:DS24"/>
  </mergeCells>
  <printOptions/>
  <pageMargins left="0.7" right="0.7" top="0.75" bottom="0.75" header="0.3" footer="0.3"/>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FJ139"/>
  <sheetViews>
    <sheetView view="pageBreakPreview" zoomScaleSheetLayoutView="100" workbookViewId="0" topLeftCell="A89">
      <selection activeCell="DF108" sqref="DF108:DR108"/>
    </sheetView>
  </sheetViews>
  <sheetFormatPr defaultColWidth="0.85546875" defaultRowHeight="12.75"/>
  <cols>
    <col min="1" max="9" width="0.85546875" style="559" customWidth="1"/>
    <col min="10" max="10" width="2.140625" style="559" customWidth="1"/>
    <col min="11" max="108" width="0.85546875" style="559" customWidth="1"/>
    <col min="109" max="109" width="1.7109375" style="559" customWidth="1"/>
    <col min="110" max="121" width="0.85546875" style="559" customWidth="1"/>
    <col min="122" max="122" width="2.7109375" style="559" customWidth="1"/>
    <col min="123" max="16384" width="0.85546875" style="559" customWidth="1"/>
  </cols>
  <sheetData>
    <row r="1" spans="106:161" s="558" customFormat="1" ht="10.5">
      <c r="DB1" s="1049" t="s">
        <v>711</v>
      </c>
      <c r="DC1" s="1049"/>
      <c r="DD1" s="1049"/>
      <c r="DE1" s="1049"/>
      <c r="DF1" s="1049"/>
      <c r="DG1" s="1049"/>
      <c r="DH1" s="1049"/>
      <c r="DI1" s="1049"/>
      <c r="DJ1" s="1049"/>
      <c r="DK1" s="1049"/>
      <c r="DL1" s="1049"/>
      <c r="DM1" s="1049"/>
      <c r="DN1" s="1049"/>
      <c r="DO1" s="1049"/>
      <c r="DP1" s="1049"/>
      <c r="DQ1" s="1049"/>
      <c r="DR1" s="1049"/>
      <c r="DS1" s="1049"/>
      <c r="DT1" s="1049"/>
      <c r="DU1" s="1049"/>
      <c r="DV1" s="1049"/>
      <c r="DW1" s="1049"/>
      <c r="DX1" s="1049"/>
      <c r="DY1" s="1049"/>
      <c r="DZ1" s="1049"/>
      <c r="EA1" s="1049"/>
      <c r="EB1" s="1049"/>
      <c r="EC1" s="1049"/>
      <c r="ED1" s="1049"/>
      <c r="EE1" s="1049"/>
      <c r="EF1" s="1049"/>
      <c r="EG1" s="1049"/>
      <c r="EH1" s="1049"/>
      <c r="EI1" s="1049"/>
      <c r="EJ1" s="1049"/>
      <c r="EK1" s="1049"/>
      <c r="EL1" s="1049"/>
      <c r="EM1" s="1049"/>
      <c r="EN1" s="1049"/>
      <c r="EO1" s="1049"/>
      <c r="EP1" s="1049"/>
      <c r="EQ1" s="1049"/>
      <c r="ER1" s="1049"/>
      <c r="ES1" s="1049"/>
      <c r="ET1" s="1049"/>
      <c r="EU1" s="1049"/>
      <c r="EV1" s="1049"/>
      <c r="EW1" s="1049"/>
      <c r="EX1" s="1049"/>
      <c r="EY1" s="1049"/>
      <c r="EZ1" s="1049"/>
      <c r="FA1" s="1049"/>
      <c r="FB1" s="1049"/>
      <c r="FC1" s="1049"/>
      <c r="FD1" s="1049"/>
      <c r="FE1" s="1049"/>
    </row>
    <row r="2" spans="106:161" s="558" customFormat="1" ht="51.75" customHeight="1">
      <c r="DB2" s="1050" t="s">
        <v>966</v>
      </c>
      <c r="DC2" s="1050"/>
      <c r="DD2" s="1050"/>
      <c r="DE2" s="1050"/>
      <c r="DF2" s="1050"/>
      <c r="DG2" s="1050"/>
      <c r="DH2" s="1050"/>
      <c r="DI2" s="1050"/>
      <c r="DJ2" s="1050"/>
      <c r="DK2" s="1050"/>
      <c r="DL2" s="1050"/>
      <c r="DM2" s="1050"/>
      <c r="DN2" s="1050"/>
      <c r="DO2" s="1050"/>
      <c r="DP2" s="1050"/>
      <c r="DQ2" s="1050"/>
      <c r="DR2" s="1050"/>
      <c r="DS2" s="1050"/>
      <c r="DT2" s="1050"/>
      <c r="DU2" s="1050"/>
      <c r="DV2" s="1050"/>
      <c r="DW2" s="1050"/>
      <c r="DX2" s="1050"/>
      <c r="DY2" s="1050"/>
      <c r="DZ2" s="1050"/>
      <c r="EA2" s="1050"/>
      <c r="EB2" s="1050"/>
      <c r="EC2" s="1050"/>
      <c r="ED2" s="1050"/>
      <c r="EE2" s="1050"/>
      <c r="EF2" s="1050"/>
      <c r="EG2" s="1050"/>
      <c r="EH2" s="1050"/>
      <c r="EI2" s="1050"/>
      <c r="EJ2" s="1050"/>
      <c r="EK2" s="1050"/>
      <c r="EL2" s="1050"/>
      <c r="EM2" s="1050"/>
      <c r="EN2" s="1050"/>
      <c r="EO2" s="1050"/>
      <c r="EP2" s="1050"/>
      <c r="EQ2" s="1050"/>
      <c r="ER2" s="1050"/>
      <c r="ES2" s="1050"/>
      <c r="ET2" s="1050"/>
      <c r="EU2" s="1050"/>
      <c r="EV2" s="1050"/>
      <c r="EW2" s="1050"/>
      <c r="EX2" s="1050"/>
      <c r="EY2" s="1050"/>
      <c r="EZ2" s="1050"/>
      <c r="FA2" s="1050"/>
      <c r="FB2" s="1050"/>
      <c r="FC2" s="1050"/>
      <c r="FD2" s="1050"/>
      <c r="FE2" s="1050"/>
    </row>
    <row r="3" ht="6" customHeight="1"/>
    <row r="4" spans="106:161" s="558" customFormat="1" ht="1.5" customHeight="1">
      <c r="DB4" s="1049"/>
      <c r="DC4" s="1049"/>
      <c r="DD4" s="1049"/>
      <c r="DE4" s="1049"/>
      <c r="DF4" s="1049"/>
      <c r="DG4" s="1049"/>
      <c r="DH4" s="1049"/>
      <c r="DI4" s="1049"/>
      <c r="DJ4" s="1049"/>
      <c r="DK4" s="1049"/>
      <c r="DL4" s="1049"/>
      <c r="DM4" s="1049"/>
      <c r="DN4" s="1049"/>
      <c r="DO4" s="1049"/>
      <c r="DP4" s="1049"/>
      <c r="DQ4" s="1049"/>
      <c r="DR4" s="1049"/>
      <c r="DS4" s="1049"/>
      <c r="DT4" s="1049"/>
      <c r="DU4" s="1049"/>
      <c r="DV4" s="1049"/>
      <c r="DW4" s="1049"/>
      <c r="DX4" s="1049"/>
      <c r="DY4" s="1049"/>
      <c r="DZ4" s="1049"/>
      <c r="EA4" s="1049"/>
      <c r="EB4" s="1049"/>
      <c r="EC4" s="1049"/>
      <c r="ED4" s="1049"/>
      <c r="EE4" s="1049"/>
      <c r="EF4" s="1049"/>
      <c r="EG4" s="1049"/>
      <c r="EH4" s="1049"/>
      <c r="EI4" s="1049"/>
      <c r="EJ4" s="1049"/>
      <c r="EK4" s="1049"/>
      <c r="EL4" s="1049"/>
      <c r="EM4" s="1049"/>
      <c r="EN4" s="1049"/>
      <c r="EO4" s="1049"/>
      <c r="EP4" s="1049"/>
      <c r="EQ4" s="1049"/>
      <c r="ER4" s="1049"/>
      <c r="ES4" s="1049"/>
      <c r="ET4" s="1049"/>
      <c r="EU4" s="1049"/>
      <c r="EV4" s="1049"/>
      <c r="EW4" s="1049"/>
      <c r="EX4" s="1049"/>
      <c r="EY4" s="1049"/>
      <c r="EZ4" s="1049"/>
      <c r="FA4" s="1049"/>
      <c r="FB4" s="1049"/>
      <c r="FC4" s="1049"/>
      <c r="FD4" s="1049"/>
      <c r="FE4" s="1049"/>
    </row>
    <row r="5" spans="127:161" s="558" customFormat="1" ht="10.5">
      <c r="DW5" s="1049" t="s">
        <v>712</v>
      </c>
      <c r="DX5" s="1049"/>
      <c r="DY5" s="1049"/>
      <c r="DZ5" s="1049"/>
      <c r="EA5" s="1049"/>
      <c r="EB5" s="1049"/>
      <c r="EC5" s="1049"/>
      <c r="ED5" s="1049"/>
      <c r="EE5" s="1049"/>
      <c r="EF5" s="1049"/>
      <c r="EG5" s="1049"/>
      <c r="EH5" s="1049"/>
      <c r="EI5" s="1049"/>
      <c r="EJ5" s="1049"/>
      <c r="EK5" s="1049"/>
      <c r="EL5" s="1049"/>
      <c r="EM5" s="1049"/>
      <c r="EN5" s="1049"/>
      <c r="EO5" s="1049"/>
      <c r="EP5" s="1049"/>
      <c r="EQ5" s="1049"/>
      <c r="ER5" s="1049"/>
      <c r="ES5" s="1049"/>
      <c r="ET5" s="1049"/>
      <c r="EU5" s="1049"/>
      <c r="EV5" s="1049"/>
      <c r="EW5" s="1049"/>
      <c r="EX5" s="1049"/>
      <c r="EY5" s="1049"/>
      <c r="EZ5" s="1049"/>
      <c r="FA5" s="1049"/>
      <c r="FB5" s="1049"/>
      <c r="FC5" s="1049"/>
      <c r="FD5" s="1049"/>
      <c r="FE5" s="1049"/>
    </row>
    <row r="6" spans="127:161" s="558" customFormat="1" ht="13.5" customHeight="1">
      <c r="DW6" s="1051" t="s">
        <v>969</v>
      </c>
      <c r="DX6" s="1051"/>
      <c r="DY6" s="1051"/>
      <c r="DZ6" s="1051"/>
      <c r="EA6" s="1051"/>
      <c r="EB6" s="1051"/>
      <c r="EC6" s="1051"/>
      <c r="ED6" s="1051"/>
      <c r="EE6" s="1051"/>
      <c r="EF6" s="1051"/>
      <c r="EG6" s="1051"/>
      <c r="EH6" s="1051"/>
      <c r="EI6" s="1051"/>
      <c r="EJ6" s="1051"/>
      <c r="EK6" s="1051"/>
      <c r="EL6" s="1051"/>
      <c r="EM6" s="1051"/>
      <c r="EN6" s="1051"/>
      <c r="EO6" s="1051"/>
      <c r="EP6" s="1051"/>
      <c r="EQ6" s="1051"/>
      <c r="ER6" s="1051"/>
      <c r="ES6" s="1051"/>
      <c r="ET6" s="1051"/>
      <c r="EU6" s="1051"/>
      <c r="EV6" s="1051"/>
      <c r="EW6" s="1051"/>
      <c r="EX6" s="1051"/>
      <c r="EY6" s="1051"/>
      <c r="EZ6" s="1051"/>
      <c r="FA6" s="1051"/>
      <c r="FB6" s="1051"/>
      <c r="FC6" s="1051"/>
      <c r="FD6" s="1051"/>
      <c r="FE6" s="1051"/>
    </row>
    <row r="7" spans="127:161" s="560" customFormat="1" ht="8.25">
      <c r="DW7" s="1047" t="s">
        <v>713</v>
      </c>
      <c r="DX7" s="1047"/>
      <c r="DY7" s="1047"/>
      <c r="DZ7" s="1047"/>
      <c r="EA7" s="1047"/>
      <c r="EB7" s="1047"/>
      <c r="EC7" s="1047"/>
      <c r="ED7" s="1047"/>
      <c r="EE7" s="1047"/>
      <c r="EF7" s="1047"/>
      <c r="EG7" s="1047"/>
      <c r="EH7" s="1047"/>
      <c r="EI7" s="1047"/>
      <c r="EJ7" s="1047"/>
      <c r="EK7" s="1047"/>
      <c r="EL7" s="1047"/>
      <c r="EM7" s="1047"/>
      <c r="EN7" s="1047"/>
      <c r="EO7" s="1047"/>
      <c r="EP7" s="1047"/>
      <c r="EQ7" s="1047"/>
      <c r="ER7" s="1047"/>
      <c r="ES7" s="1047"/>
      <c r="ET7" s="1047"/>
      <c r="EU7" s="1047"/>
      <c r="EV7" s="1047"/>
      <c r="EW7" s="1047"/>
      <c r="EX7" s="1047"/>
      <c r="EY7" s="1047"/>
      <c r="EZ7" s="1047"/>
      <c r="FA7" s="1047"/>
      <c r="FB7" s="1047"/>
      <c r="FC7" s="1047"/>
      <c r="FD7" s="1047"/>
      <c r="FE7" s="1047"/>
    </row>
    <row r="8" spans="127:161" s="558" customFormat="1" ht="42.75" customHeight="1">
      <c r="DW8" s="1046" t="s">
        <v>968</v>
      </c>
      <c r="DX8" s="1046"/>
      <c r="DY8" s="1046"/>
      <c r="DZ8" s="1046"/>
      <c r="EA8" s="1046"/>
      <c r="EB8" s="1046"/>
      <c r="EC8" s="1046"/>
      <c r="ED8" s="1046"/>
      <c r="EE8" s="1046"/>
      <c r="EF8" s="1046"/>
      <c r="EG8" s="1046"/>
      <c r="EH8" s="1046"/>
      <c r="EI8" s="1046"/>
      <c r="EJ8" s="1046"/>
      <c r="EK8" s="1046"/>
      <c r="EL8" s="1046"/>
      <c r="EM8" s="1046"/>
      <c r="EN8" s="1046"/>
      <c r="EO8" s="1046"/>
      <c r="EP8" s="1046"/>
      <c r="EQ8" s="1046"/>
      <c r="ER8" s="1046"/>
      <c r="ES8" s="1046"/>
      <c r="ET8" s="1046"/>
      <c r="EU8" s="1046"/>
      <c r="EV8" s="1046"/>
      <c r="EW8" s="1046"/>
      <c r="EX8" s="1046"/>
      <c r="EY8" s="1046"/>
      <c r="EZ8" s="1046"/>
      <c r="FA8" s="1046"/>
      <c r="FB8" s="1046"/>
      <c r="FC8" s="1046"/>
      <c r="FD8" s="1046"/>
      <c r="FE8" s="1046"/>
    </row>
    <row r="9" spans="127:161" s="560" customFormat="1" ht="8.25">
      <c r="DW9" s="1047" t="s">
        <v>714</v>
      </c>
      <c r="DX9" s="1047"/>
      <c r="DY9" s="1047"/>
      <c r="DZ9" s="1047"/>
      <c r="EA9" s="1047"/>
      <c r="EB9" s="1047"/>
      <c r="EC9" s="1047"/>
      <c r="ED9" s="1047"/>
      <c r="EE9" s="1047"/>
      <c r="EF9" s="1047"/>
      <c r="EG9" s="1047"/>
      <c r="EH9" s="1047"/>
      <c r="EI9" s="1047"/>
      <c r="EJ9" s="1047"/>
      <c r="EK9" s="1047"/>
      <c r="EL9" s="1047"/>
      <c r="EM9" s="1047"/>
      <c r="EN9" s="1047"/>
      <c r="EO9" s="1047"/>
      <c r="EP9" s="1047"/>
      <c r="EQ9" s="1047"/>
      <c r="ER9" s="1047"/>
      <c r="ES9" s="1047"/>
      <c r="ET9" s="1047"/>
      <c r="EU9" s="1047"/>
      <c r="EV9" s="1047"/>
      <c r="EW9" s="1047"/>
      <c r="EX9" s="1047"/>
      <c r="EY9" s="1047"/>
      <c r="EZ9" s="1047"/>
      <c r="FA9" s="1047"/>
      <c r="FB9" s="1047"/>
      <c r="FC9" s="1047"/>
      <c r="FD9" s="1047"/>
      <c r="FE9" s="1047"/>
    </row>
    <row r="10" spans="127:161" s="558" customFormat="1" ht="10.5">
      <c r="DW10" s="1048"/>
      <c r="DX10" s="1048"/>
      <c r="DY10" s="1048"/>
      <c r="DZ10" s="1048"/>
      <c r="EA10" s="1048"/>
      <c r="EB10" s="1048"/>
      <c r="EC10" s="1048"/>
      <c r="ED10" s="1048"/>
      <c r="EE10" s="1048"/>
      <c r="EF10" s="1048"/>
      <c r="EG10" s="1048"/>
      <c r="EH10" s="1048"/>
      <c r="EI10" s="1048"/>
      <c r="EL10" s="1048" t="s">
        <v>271</v>
      </c>
      <c r="EM10" s="1048"/>
      <c r="EN10" s="1048"/>
      <c r="EO10" s="1048"/>
      <c r="EP10" s="1048"/>
      <c r="EQ10" s="1048"/>
      <c r="ER10" s="1048"/>
      <c r="ES10" s="1048"/>
      <c r="ET10" s="1048"/>
      <c r="EU10" s="1048"/>
      <c r="EV10" s="1048"/>
      <c r="EW10" s="1048"/>
      <c r="EX10" s="1048"/>
      <c r="EY10" s="1048"/>
      <c r="EZ10" s="1048"/>
      <c r="FA10" s="1048"/>
      <c r="FB10" s="1048"/>
      <c r="FC10" s="1048"/>
      <c r="FD10" s="1048"/>
      <c r="FE10" s="1048"/>
    </row>
    <row r="11" spans="127:161" s="560" customFormat="1" ht="8.25">
      <c r="DW11" s="1047" t="s">
        <v>523</v>
      </c>
      <c r="DX11" s="1047"/>
      <c r="DY11" s="1047"/>
      <c r="DZ11" s="1047"/>
      <c r="EA11" s="1047"/>
      <c r="EB11" s="1047"/>
      <c r="EC11" s="1047"/>
      <c r="ED11" s="1047"/>
      <c r="EE11" s="1047"/>
      <c r="EF11" s="1047"/>
      <c r="EG11" s="1047"/>
      <c r="EH11" s="1047"/>
      <c r="EI11" s="1047"/>
      <c r="EL11" s="1047" t="s">
        <v>524</v>
      </c>
      <c r="EM11" s="1047"/>
      <c r="EN11" s="1047"/>
      <c r="EO11" s="1047"/>
      <c r="EP11" s="1047"/>
      <c r="EQ11" s="1047"/>
      <c r="ER11" s="1047"/>
      <c r="ES11" s="1047"/>
      <c r="ET11" s="1047"/>
      <c r="EU11" s="1047"/>
      <c r="EV11" s="1047"/>
      <c r="EW11" s="1047"/>
      <c r="EX11" s="1047"/>
      <c r="EY11" s="1047"/>
      <c r="EZ11" s="1047"/>
      <c r="FA11" s="1047"/>
      <c r="FB11" s="1047"/>
      <c r="FC11" s="1047"/>
      <c r="FD11" s="1047"/>
      <c r="FE11" s="1047"/>
    </row>
    <row r="12" spans="127:156" s="558" customFormat="1" ht="10.5">
      <c r="DW12" s="1042" t="s">
        <v>715</v>
      </c>
      <c r="DX12" s="1042"/>
      <c r="DY12" s="1043" t="s">
        <v>584</v>
      </c>
      <c r="DZ12" s="1043"/>
      <c r="EA12" s="1043"/>
      <c r="EB12" s="1044" t="s">
        <v>715</v>
      </c>
      <c r="EC12" s="1044"/>
      <c r="EE12" s="1043" t="s">
        <v>1027</v>
      </c>
      <c r="EF12" s="1043"/>
      <c r="EG12" s="1043"/>
      <c r="EH12" s="1043"/>
      <c r="EI12" s="1043"/>
      <c r="EJ12" s="1043"/>
      <c r="EK12" s="1043"/>
      <c r="EL12" s="1043"/>
      <c r="EM12" s="1043"/>
      <c r="EN12" s="1043"/>
      <c r="EO12" s="1043"/>
      <c r="EP12" s="1043"/>
      <c r="EQ12" s="1043"/>
      <c r="ER12" s="1043"/>
      <c r="ES12" s="1043"/>
      <c r="ET12" s="1042">
        <v>20</v>
      </c>
      <c r="EU12" s="1042"/>
      <c r="EV12" s="1042"/>
      <c r="EW12" s="1045" t="s">
        <v>970</v>
      </c>
      <c r="EX12" s="1045"/>
      <c r="EY12" s="1045"/>
      <c r="EZ12" s="558" t="s">
        <v>716</v>
      </c>
    </row>
    <row r="14" spans="96:100" s="561" customFormat="1" ht="12">
      <c r="CR14" s="562" t="s">
        <v>717</v>
      </c>
      <c r="CS14" s="1039" t="s">
        <v>970</v>
      </c>
      <c r="CT14" s="1039"/>
      <c r="CU14" s="1039"/>
      <c r="CV14" s="561" t="s">
        <v>716</v>
      </c>
    </row>
    <row r="15" spans="51:161" s="561" customFormat="1" ht="14.25">
      <c r="AY15" s="1040" t="s">
        <v>718</v>
      </c>
      <c r="AZ15" s="1040"/>
      <c r="BA15" s="1040"/>
      <c r="BB15" s="1040"/>
      <c r="BC15" s="1040"/>
      <c r="BD15" s="1040"/>
      <c r="BE15" s="1040"/>
      <c r="BF15" s="1039" t="s">
        <v>970</v>
      </c>
      <c r="BG15" s="1039"/>
      <c r="BH15" s="1039"/>
      <c r="BI15" s="1040" t="s">
        <v>719</v>
      </c>
      <c r="BJ15" s="1040"/>
      <c r="BK15" s="1040"/>
      <c r="BL15" s="1040"/>
      <c r="BM15" s="1040"/>
      <c r="BN15" s="1040"/>
      <c r="BO15" s="1040"/>
      <c r="BP15" s="1040"/>
      <c r="BQ15" s="1040"/>
      <c r="BR15" s="1040"/>
      <c r="BS15" s="1040"/>
      <c r="BT15" s="1040"/>
      <c r="BU15" s="1040"/>
      <c r="BV15" s="1040"/>
      <c r="BW15" s="1040"/>
      <c r="BX15" s="1040"/>
      <c r="BY15" s="1040"/>
      <c r="BZ15" s="1040"/>
      <c r="CA15" s="1040"/>
      <c r="CB15" s="1040"/>
      <c r="CC15" s="1040"/>
      <c r="CD15" s="1040"/>
      <c r="CE15" s="1039"/>
      <c r="CF15" s="1039"/>
      <c r="CG15" s="1039"/>
      <c r="CH15" s="1040" t="s">
        <v>720</v>
      </c>
      <c r="CI15" s="1040"/>
      <c r="CJ15" s="1040"/>
      <c r="CK15" s="1040"/>
      <c r="CL15" s="1040"/>
      <c r="CM15" s="1039"/>
      <c r="CN15" s="1039"/>
      <c r="CO15" s="1039"/>
      <c r="CP15" s="1041" t="s">
        <v>721</v>
      </c>
      <c r="CQ15" s="1041"/>
      <c r="CR15" s="1041"/>
      <c r="CS15" s="1041"/>
      <c r="CT15" s="1041"/>
      <c r="CU15" s="1041"/>
      <c r="CV15" s="1041"/>
      <c r="CW15" s="1041"/>
      <c r="CX15" s="1041"/>
      <c r="ES15" s="1033" t="s">
        <v>722</v>
      </c>
      <c r="ET15" s="1015"/>
      <c r="EU15" s="1015"/>
      <c r="EV15" s="1015"/>
      <c r="EW15" s="1015"/>
      <c r="EX15" s="1015"/>
      <c r="EY15" s="1015"/>
      <c r="EZ15" s="1015"/>
      <c r="FA15" s="1015"/>
      <c r="FB15" s="1015"/>
      <c r="FC15" s="1015"/>
      <c r="FD15" s="1015"/>
      <c r="FE15" s="1016"/>
    </row>
    <row r="16" spans="149:161" ht="12" thickBot="1">
      <c r="ES16" s="1034"/>
      <c r="ET16" s="1017"/>
      <c r="EU16" s="1017"/>
      <c r="EV16" s="1017"/>
      <c r="EW16" s="1017"/>
      <c r="EX16" s="1017"/>
      <c r="EY16" s="1017"/>
      <c r="EZ16" s="1017"/>
      <c r="FA16" s="1017"/>
      <c r="FB16" s="1017"/>
      <c r="FC16" s="1017"/>
      <c r="FD16" s="1017"/>
      <c r="FE16" s="1018"/>
    </row>
    <row r="17" spans="59:161" ht="12.75" customHeight="1">
      <c r="BG17" s="1035" t="s">
        <v>723</v>
      </c>
      <c r="BH17" s="1035"/>
      <c r="BI17" s="1035"/>
      <c r="BJ17" s="1035"/>
      <c r="BK17" s="789" t="s">
        <v>585</v>
      </c>
      <c r="BL17" s="789"/>
      <c r="BM17" s="789"/>
      <c r="BN17" s="1036" t="s">
        <v>715</v>
      </c>
      <c r="BO17" s="1036"/>
      <c r="BQ17" s="789" t="s">
        <v>475</v>
      </c>
      <c r="BR17" s="789"/>
      <c r="BS17" s="789"/>
      <c r="BT17" s="789"/>
      <c r="BU17" s="789"/>
      <c r="BV17" s="789"/>
      <c r="BW17" s="789"/>
      <c r="BX17" s="789"/>
      <c r="BY17" s="789"/>
      <c r="BZ17" s="789"/>
      <c r="CA17" s="789"/>
      <c r="CB17" s="789"/>
      <c r="CC17" s="789"/>
      <c r="CD17" s="789"/>
      <c r="CE17" s="789"/>
      <c r="CF17" s="1035">
        <v>20</v>
      </c>
      <c r="CG17" s="1035"/>
      <c r="CH17" s="1035"/>
      <c r="CI17" s="1037" t="s">
        <v>970</v>
      </c>
      <c r="CJ17" s="1037"/>
      <c r="CK17" s="1037"/>
      <c r="CL17" s="559" t="s">
        <v>724</v>
      </c>
      <c r="EQ17" s="563" t="s">
        <v>725</v>
      </c>
      <c r="ES17" s="867"/>
      <c r="ET17" s="868"/>
      <c r="EU17" s="868"/>
      <c r="EV17" s="868"/>
      <c r="EW17" s="868"/>
      <c r="EX17" s="868"/>
      <c r="EY17" s="868"/>
      <c r="EZ17" s="868"/>
      <c r="FA17" s="868"/>
      <c r="FB17" s="868"/>
      <c r="FC17" s="868"/>
      <c r="FD17" s="868"/>
      <c r="FE17" s="1038"/>
    </row>
    <row r="18" spans="1:161" ht="18" customHeight="1">
      <c r="A18" s="621" t="s">
        <v>726</v>
      </c>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EQ18" s="563" t="s">
        <v>727</v>
      </c>
      <c r="ES18" s="808"/>
      <c r="ET18" s="809"/>
      <c r="EU18" s="809"/>
      <c r="EV18" s="809"/>
      <c r="EW18" s="809"/>
      <c r="EX18" s="809"/>
      <c r="EY18" s="809"/>
      <c r="EZ18" s="809"/>
      <c r="FA18" s="809"/>
      <c r="FB18" s="809"/>
      <c r="FC18" s="809"/>
      <c r="FD18" s="809"/>
      <c r="FE18" s="1012"/>
    </row>
    <row r="19" spans="1:161" ht="32.25" customHeight="1">
      <c r="A19" s="559" t="s">
        <v>728</v>
      </c>
      <c r="AB19" s="1032" t="s">
        <v>967</v>
      </c>
      <c r="AC19" s="1032"/>
      <c r="AD19" s="1032"/>
      <c r="AE19" s="1032"/>
      <c r="AF19" s="1032"/>
      <c r="AG19" s="1032"/>
      <c r="AH19" s="1032"/>
      <c r="AI19" s="1032"/>
      <c r="AJ19" s="1032"/>
      <c r="AK19" s="1032"/>
      <c r="AL19" s="1032"/>
      <c r="AM19" s="1032"/>
      <c r="AN19" s="1032"/>
      <c r="AO19" s="1032"/>
      <c r="AP19" s="1032"/>
      <c r="AQ19" s="1032"/>
      <c r="AR19" s="1032"/>
      <c r="AS19" s="1032"/>
      <c r="AT19" s="1032"/>
      <c r="AU19" s="1032"/>
      <c r="AV19" s="1032"/>
      <c r="AW19" s="1032"/>
      <c r="AX19" s="1032"/>
      <c r="AY19" s="1032"/>
      <c r="AZ19" s="1032"/>
      <c r="BA19" s="1032"/>
      <c r="BB19" s="1032"/>
      <c r="BC19" s="1032"/>
      <c r="BD19" s="1032"/>
      <c r="BE19" s="1032"/>
      <c r="BF19" s="1032"/>
      <c r="BG19" s="1032"/>
      <c r="BH19" s="1032"/>
      <c r="BI19" s="1032"/>
      <c r="BJ19" s="1032"/>
      <c r="BK19" s="1032"/>
      <c r="BL19" s="1032"/>
      <c r="BM19" s="1032"/>
      <c r="BN19" s="1032"/>
      <c r="BO19" s="1032"/>
      <c r="BP19" s="1032"/>
      <c r="BQ19" s="1032"/>
      <c r="BR19" s="1032"/>
      <c r="BS19" s="1032"/>
      <c r="BT19" s="1032"/>
      <c r="BU19" s="1032"/>
      <c r="BV19" s="1032"/>
      <c r="BW19" s="1032"/>
      <c r="BX19" s="1032"/>
      <c r="BY19" s="1032"/>
      <c r="BZ19" s="1032"/>
      <c r="CA19" s="1032"/>
      <c r="CB19" s="1032"/>
      <c r="CC19" s="1032"/>
      <c r="CD19" s="1032"/>
      <c r="CE19" s="1032"/>
      <c r="CF19" s="1032"/>
      <c r="CG19" s="1032"/>
      <c r="CH19" s="1032"/>
      <c r="CI19" s="1032"/>
      <c r="CJ19" s="1032"/>
      <c r="CK19" s="1032"/>
      <c r="CL19" s="1032"/>
      <c r="CM19" s="1032"/>
      <c r="CN19" s="1032"/>
      <c r="CO19" s="1032"/>
      <c r="CP19" s="1032"/>
      <c r="CQ19" s="1032"/>
      <c r="CR19" s="1032"/>
      <c r="CS19" s="1032"/>
      <c r="CT19" s="1032"/>
      <c r="CU19" s="1032"/>
      <c r="CV19" s="1032"/>
      <c r="CW19" s="1032"/>
      <c r="CX19" s="1032"/>
      <c r="CY19" s="1032"/>
      <c r="CZ19" s="1032"/>
      <c r="DA19" s="1032"/>
      <c r="DB19" s="1032"/>
      <c r="DC19" s="1032"/>
      <c r="DD19" s="1032"/>
      <c r="DE19" s="1032"/>
      <c r="DF19" s="1032"/>
      <c r="DG19" s="1032"/>
      <c r="DH19" s="1032"/>
      <c r="DI19" s="1032"/>
      <c r="DJ19" s="1032"/>
      <c r="DK19" s="1032"/>
      <c r="DL19" s="1032"/>
      <c r="DM19" s="1032"/>
      <c r="DN19" s="1032"/>
      <c r="DO19" s="1032"/>
      <c r="DP19" s="1032"/>
      <c r="EQ19" s="563" t="s">
        <v>729</v>
      </c>
      <c r="ES19" s="808" t="s">
        <v>1028</v>
      </c>
      <c r="ET19" s="809"/>
      <c r="EU19" s="809"/>
      <c r="EV19" s="809"/>
      <c r="EW19" s="809"/>
      <c r="EX19" s="809"/>
      <c r="EY19" s="809"/>
      <c r="EZ19" s="809"/>
      <c r="FA19" s="809"/>
      <c r="FB19" s="809"/>
      <c r="FC19" s="809"/>
      <c r="FD19" s="809"/>
      <c r="FE19" s="1012"/>
    </row>
    <row r="20" spans="147:161" ht="11.25">
      <c r="EQ20" s="563" t="s">
        <v>727</v>
      </c>
      <c r="ES20" s="808"/>
      <c r="ET20" s="809"/>
      <c r="EU20" s="809"/>
      <c r="EV20" s="809"/>
      <c r="EW20" s="809"/>
      <c r="EX20" s="809"/>
      <c r="EY20" s="809"/>
      <c r="EZ20" s="809"/>
      <c r="FA20" s="809"/>
      <c r="FB20" s="809"/>
      <c r="FC20" s="809"/>
      <c r="FD20" s="809"/>
      <c r="FE20" s="1012"/>
    </row>
    <row r="21" spans="147:161" ht="11.25">
      <c r="EQ21" s="563" t="s">
        <v>730</v>
      </c>
      <c r="ES21" s="808" t="s">
        <v>971</v>
      </c>
      <c r="ET21" s="809"/>
      <c r="EU21" s="809"/>
      <c r="EV21" s="809"/>
      <c r="EW21" s="809"/>
      <c r="EX21" s="809"/>
      <c r="EY21" s="809"/>
      <c r="EZ21" s="809"/>
      <c r="FA21" s="809"/>
      <c r="FB21" s="809"/>
      <c r="FC21" s="809"/>
      <c r="FD21" s="809"/>
      <c r="FE21" s="1012"/>
    </row>
    <row r="22" spans="1:161" ht="30.75" customHeight="1">
      <c r="A22" s="817" t="s">
        <v>731</v>
      </c>
      <c r="B22" s="817"/>
      <c r="C22" s="817"/>
      <c r="D22" s="817"/>
      <c r="E22" s="817"/>
      <c r="F22" s="817"/>
      <c r="G22" s="817"/>
      <c r="H22" s="817"/>
      <c r="I22" s="817"/>
      <c r="J22" s="817"/>
      <c r="K22" s="1032" t="s">
        <v>968</v>
      </c>
      <c r="L22" s="1032"/>
      <c r="M22" s="1032"/>
      <c r="N22" s="1032"/>
      <c r="O22" s="1032"/>
      <c r="P22" s="1032"/>
      <c r="Q22" s="1032"/>
      <c r="R22" s="1032"/>
      <c r="S22" s="1032"/>
      <c r="T22" s="1032"/>
      <c r="U22" s="1032"/>
      <c r="V22" s="1032"/>
      <c r="W22" s="1032"/>
      <c r="X22" s="1032"/>
      <c r="Y22" s="1032"/>
      <c r="Z22" s="1032"/>
      <c r="AA22" s="1032"/>
      <c r="AB22" s="1032"/>
      <c r="AC22" s="1032"/>
      <c r="AD22" s="1032"/>
      <c r="AE22" s="1032"/>
      <c r="AF22" s="1032"/>
      <c r="AG22" s="1032"/>
      <c r="AH22" s="1032"/>
      <c r="AI22" s="1032"/>
      <c r="AJ22" s="1032"/>
      <c r="AK22" s="1032"/>
      <c r="AL22" s="1032"/>
      <c r="AM22" s="1032"/>
      <c r="AN22" s="1032"/>
      <c r="AO22" s="1032"/>
      <c r="AP22" s="1032"/>
      <c r="AQ22" s="1032"/>
      <c r="AR22" s="1032"/>
      <c r="AS22" s="1032"/>
      <c r="AT22" s="1032"/>
      <c r="AU22" s="1032"/>
      <c r="AV22" s="1032"/>
      <c r="AW22" s="1032"/>
      <c r="AX22" s="1032"/>
      <c r="AY22" s="1032"/>
      <c r="AZ22" s="1032"/>
      <c r="BA22" s="1032"/>
      <c r="BB22" s="1032"/>
      <c r="BC22" s="1032"/>
      <c r="BD22" s="1032"/>
      <c r="BE22" s="1032"/>
      <c r="BF22" s="1032"/>
      <c r="BG22" s="1032"/>
      <c r="BH22" s="1032"/>
      <c r="BI22" s="1032"/>
      <c r="BJ22" s="1032"/>
      <c r="BK22" s="1032"/>
      <c r="BL22" s="1032"/>
      <c r="BM22" s="1032"/>
      <c r="BN22" s="1032"/>
      <c r="BO22" s="1032"/>
      <c r="BP22" s="1032"/>
      <c r="BQ22" s="1032"/>
      <c r="BR22" s="1032"/>
      <c r="BS22" s="1032"/>
      <c r="BT22" s="1032"/>
      <c r="BU22" s="1032"/>
      <c r="BV22" s="1032"/>
      <c r="BW22" s="1032"/>
      <c r="BX22" s="1032"/>
      <c r="BY22" s="1032"/>
      <c r="BZ22" s="1032"/>
      <c r="CA22" s="1032"/>
      <c r="CB22" s="1032"/>
      <c r="CC22" s="1032"/>
      <c r="CD22" s="1032"/>
      <c r="CE22" s="1032"/>
      <c r="CF22" s="1032"/>
      <c r="CG22" s="1032"/>
      <c r="CH22" s="1032"/>
      <c r="CI22" s="1032"/>
      <c r="CJ22" s="1032"/>
      <c r="CK22" s="1032"/>
      <c r="CL22" s="1032"/>
      <c r="CM22" s="1032"/>
      <c r="CN22" s="1032"/>
      <c r="CO22" s="1032"/>
      <c r="CP22" s="1032"/>
      <c r="CQ22" s="1032"/>
      <c r="CR22" s="1032"/>
      <c r="CS22" s="1032"/>
      <c r="CT22" s="1032"/>
      <c r="CU22" s="1032"/>
      <c r="CV22" s="1032"/>
      <c r="CW22" s="1032"/>
      <c r="CX22" s="1032"/>
      <c r="CY22" s="1032"/>
      <c r="CZ22" s="1032"/>
      <c r="DA22" s="1032"/>
      <c r="DB22" s="1032"/>
      <c r="DC22" s="1032"/>
      <c r="DD22" s="1032"/>
      <c r="DE22" s="1032"/>
      <c r="DF22" s="1032"/>
      <c r="DG22" s="1032"/>
      <c r="DH22" s="1032"/>
      <c r="DI22" s="1032"/>
      <c r="DJ22" s="1032"/>
      <c r="DK22" s="1032"/>
      <c r="DL22" s="1032"/>
      <c r="DM22" s="1032"/>
      <c r="DN22" s="1032"/>
      <c r="DO22" s="1032"/>
      <c r="DP22" s="1032"/>
      <c r="EQ22" s="563" t="s">
        <v>732</v>
      </c>
      <c r="ES22" s="808" t="s">
        <v>972</v>
      </c>
      <c r="ET22" s="809"/>
      <c r="EU22" s="809"/>
      <c r="EV22" s="809"/>
      <c r="EW22" s="809"/>
      <c r="EX22" s="809"/>
      <c r="EY22" s="809"/>
      <c r="EZ22" s="809"/>
      <c r="FA22" s="809"/>
      <c r="FB22" s="809"/>
      <c r="FC22" s="809"/>
      <c r="FD22" s="809"/>
      <c r="FE22" s="1012"/>
    </row>
    <row r="23" spans="1:161" ht="18" customHeight="1" thickBot="1">
      <c r="A23" s="559" t="s">
        <v>733</v>
      </c>
      <c r="EQ23" s="563" t="s">
        <v>734</v>
      </c>
      <c r="ES23" s="826" t="s">
        <v>735</v>
      </c>
      <c r="ET23" s="827"/>
      <c r="EU23" s="827"/>
      <c r="EV23" s="827"/>
      <c r="EW23" s="827"/>
      <c r="EX23" s="827"/>
      <c r="EY23" s="827"/>
      <c r="EZ23" s="827"/>
      <c r="FA23" s="827"/>
      <c r="FB23" s="827"/>
      <c r="FC23" s="827"/>
      <c r="FD23" s="827"/>
      <c r="FE23" s="1013"/>
    </row>
    <row r="25" spans="1:161" s="564" customFormat="1" ht="10.5">
      <c r="A25" s="1014" t="s">
        <v>736</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1014"/>
      <c r="BK25" s="1014"/>
      <c r="BL25" s="1014"/>
      <c r="BM25" s="1014"/>
      <c r="BN25" s="1014"/>
      <c r="BO25" s="1014"/>
      <c r="BP25" s="1014"/>
      <c r="BQ25" s="1014"/>
      <c r="BR25" s="1014"/>
      <c r="BS25" s="1014"/>
      <c r="BT25" s="1014"/>
      <c r="BU25" s="1014"/>
      <c r="BV25" s="1014"/>
      <c r="BW25" s="1014"/>
      <c r="BX25" s="1014"/>
      <c r="BY25" s="1014"/>
      <c r="BZ25" s="1014"/>
      <c r="CA25" s="1014"/>
      <c r="CB25" s="1014"/>
      <c r="CC25" s="1014"/>
      <c r="CD25" s="1014"/>
      <c r="CE25" s="1014"/>
      <c r="CF25" s="1014"/>
      <c r="CG25" s="1014"/>
      <c r="CH25" s="1014"/>
      <c r="CI25" s="1014"/>
      <c r="CJ25" s="1014"/>
      <c r="CK25" s="1014"/>
      <c r="CL25" s="1014"/>
      <c r="CM25" s="1014"/>
      <c r="CN25" s="1014"/>
      <c r="CO25" s="1014"/>
      <c r="CP25" s="1014"/>
      <c r="CQ25" s="1014"/>
      <c r="CR25" s="1014"/>
      <c r="CS25" s="1014"/>
      <c r="CT25" s="1014"/>
      <c r="CU25" s="1014"/>
      <c r="CV25" s="1014"/>
      <c r="CW25" s="1014"/>
      <c r="CX25" s="1014"/>
      <c r="CY25" s="1014"/>
      <c r="CZ25" s="1014"/>
      <c r="DA25" s="1014"/>
      <c r="DB25" s="1014"/>
      <c r="DC25" s="1014"/>
      <c r="DD25" s="1014"/>
      <c r="DE25" s="1014"/>
      <c r="DF25" s="1014"/>
      <c r="DG25" s="1014"/>
      <c r="DH25" s="1014"/>
      <c r="DI25" s="1014"/>
      <c r="DJ25" s="1014"/>
      <c r="DK25" s="1014"/>
      <c r="DL25" s="1014"/>
      <c r="DM25" s="1014"/>
      <c r="DN25" s="1014"/>
      <c r="DO25" s="1014"/>
      <c r="DP25" s="1014"/>
      <c r="DQ25" s="1014"/>
      <c r="DR25" s="1014"/>
      <c r="DS25" s="1014"/>
      <c r="DT25" s="1014"/>
      <c r="DU25" s="1014"/>
      <c r="DV25" s="1014"/>
      <c r="DW25" s="1014"/>
      <c r="DX25" s="1014"/>
      <c r="DY25" s="1014"/>
      <c r="DZ25" s="1014"/>
      <c r="EA25" s="1014"/>
      <c r="EB25" s="1014"/>
      <c r="EC25" s="1014"/>
      <c r="ED25" s="1014"/>
      <c r="EE25" s="1014"/>
      <c r="EF25" s="1014"/>
      <c r="EG25" s="1014"/>
      <c r="EH25" s="1014"/>
      <c r="EI25" s="1014"/>
      <c r="EJ25" s="1014"/>
      <c r="EK25" s="1014"/>
      <c r="EL25" s="1014"/>
      <c r="EM25" s="1014"/>
      <c r="EN25" s="1014"/>
      <c r="EO25" s="1014"/>
      <c r="EP25" s="1014"/>
      <c r="EQ25" s="1014"/>
      <c r="ER25" s="1014"/>
      <c r="ES25" s="1014"/>
      <c r="ET25" s="1014"/>
      <c r="EU25" s="1014"/>
      <c r="EV25" s="1014"/>
      <c r="EW25" s="1014"/>
      <c r="EX25" s="1014"/>
      <c r="EY25" s="1014"/>
      <c r="EZ25" s="1014"/>
      <c r="FA25" s="1014"/>
      <c r="FB25" s="1014"/>
      <c r="FC25" s="1014"/>
      <c r="FD25" s="1014"/>
      <c r="FE25" s="1014"/>
    </row>
    <row r="27" spans="1:161" ht="11.25">
      <c r="A27" s="1015" t="s">
        <v>360</v>
      </c>
      <c r="B27" s="1015"/>
      <c r="C27" s="1015"/>
      <c r="D27" s="1015"/>
      <c r="E27" s="1015"/>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015"/>
      <c r="AM27" s="1015"/>
      <c r="AN27" s="1015"/>
      <c r="AO27" s="1015"/>
      <c r="AP27" s="1015"/>
      <c r="AQ27" s="1015"/>
      <c r="AR27" s="1015"/>
      <c r="AS27" s="1015"/>
      <c r="AT27" s="1015"/>
      <c r="AU27" s="1015"/>
      <c r="AV27" s="1015"/>
      <c r="AW27" s="1015"/>
      <c r="AX27" s="1015"/>
      <c r="AY27" s="1015"/>
      <c r="AZ27" s="1015"/>
      <c r="BA27" s="1015"/>
      <c r="BB27" s="1015"/>
      <c r="BC27" s="1015"/>
      <c r="BD27" s="1015"/>
      <c r="BE27" s="1015"/>
      <c r="BF27" s="1015"/>
      <c r="BG27" s="1015"/>
      <c r="BH27" s="1015"/>
      <c r="BI27" s="1015"/>
      <c r="BJ27" s="1015"/>
      <c r="BK27" s="1015"/>
      <c r="BL27" s="1015"/>
      <c r="BM27" s="1015"/>
      <c r="BN27" s="1015"/>
      <c r="BO27" s="1015"/>
      <c r="BP27" s="1015"/>
      <c r="BQ27" s="1015"/>
      <c r="BR27" s="1015"/>
      <c r="BS27" s="1015"/>
      <c r="BT27" s="1015"/>
      <c r="BU27" s="1015"/>
      <c r="BV27" s="1015"/>
      <c r="BW27" s="1016"/>
      <c r="BX27" s="1021" t="s">
        <v>463</v>
      </c>
      <c r="BY27" s="1022"/>
      <c r="BZ27" s="1022"/>
      <c r="CA27" s="1022"/>
      <c r="CB27" s="1022"/>
      <c r="CC27" s="1022"/>
      <c r="CD27" s="1022"/>
      <c r="CE27" s="1023"/>
      <c r="CF27" s="1021" t="s">
        <v>737</v>
      </c>
      <c r="CG27" s="1022"/>
      <c r="CH27" s="1022"/>
      <c r="CI27" s="1022"/>
      <c r="CJ27" s="1022"/>
      <c r="CK27" s="1022"/>
      <c r="CL27" s="1022"/>
      <c r="CM27" s="1022"/>
      <c r="CN27" s="1022"/>
      <c r="CO27" s="1022"/>
      <c r="CP27" s="1022"/>
      <c r="CQ27" s="1022"/>
      <c r="CR27" s="1023"/>
      <c r="CS27" s="1021" t="s">
        <v>738</v>
      </c>
      <c r="CT27" s="1022"/>
      <c r="CU27" s="1022"/>
      <c r="CV27" s="1022"/>
      <c r="CW27" s="1022"/>
      <c r="CX27" s="1022"/>
      <c r="CY27" s="1022"/>
      <c r="CZ27" s="1022"/>
      <c r="DA27" s="1022"/>
      <c r="DB27" s="1022"/>
      <c r="DC27" s="1022"/>
      <c r="DD27" s="1022"/>
      <c r="DE27" s="1023"/>
      <c r="DF27" s="1030" t="s">
        <v>465</v>
      </c>
      <c r="DG27" s="1031"/>
      <c r="DH27" s="1031"/>
      <c r="DI27" s="1031"/>
      <c r="DJ27" s="1031"/>
      <c r="DK27" s="1031"/>
      <c r="DL27" s="1031"/>
      <c r="DM27" s="1031"/>
      <c r="DN27" s="1031"/>
      <c r="DO27" s="1031"/>
      <c r="DP27" s="1031"/>
      <c r="DQ27" s="1031"/>
      <c r="DR27" s="1031"/>
      <c r="DS27" s="1031"/>
      <c r="DT27" s="1031"/>
      <c r="DU27" s="1031"/>
      <c r="DV27" s="1031"/>
      <c r="DW27" s="1031"/>
      <c r="DX27" s="1031"/>
      <c r="DY27" s="1031"/>
      <c r="DZ27" s="1031"/>
      <c r="EA27" s="1031"/>
      <c r="EB27" s="1031"/>
      <c r="EC27" s="1031"/>
      <c r="ED27" s="1031"/>
      <c r="EE27" s="1031"/>
      <c r="EF27" s="1031"/>
      <c r="EG27" s="1031"/>
      <c r="EH27" s="1031"/>
      <c r="EI27" s="1031"/>
      <c r="EJ27" s="1031"/>
      <c r="EK27" s="1031"/>
      <c r="EL27" s="1031"/>
      <c r="EM27" s="1031"/>
      <c r="EN27" s="1031"/>
      <c r="EO27" s="1031"/>
      <c r="EP27" s="1031"/>
      <c r="EQ27" s="1031"/>
      <c r="ER27" s="1031"/>
      <c r="ES27" s="1031"/>
      <c r="ET27" s="1031"/>
      <c r="EU27" s="1031"/>
      <c r="EV27" s="1031"/>
      <c r="EW27" s="1031"/>
      <c r="EX27" s="1031"/>
      <c r="EY27" s="1031"/>
      <c r="EZ27" s="1031"/>
      <c r="FA27" s="1031"/>
      <c r="FB27" s="1031"/>
      <c r="FC27" s="1031"/>
      <c r="FD27" s="1031"/>
      <c r="FE27" s="1031"/>
    </row>
    <row r="28" spans="1:161" ht="11.25" customHeight="1">
      <c r="A28" s="1017"/>
      <c r="B28" s="1017"/>
      <c r="C28" s="1017"/>
      <c r="D28" s="1017"/>
      <c r="E28" s="1017"/>
      <c r="F28" s="1017"/>
      <c r="G28" s="1017"/>
      <c r="H28" s="1017"/>
      <c r="I28" s="1017"/>
      <c r="J28" s="1017"/>
      <c r="K28" s="1017"/>
      <c r="L28" s="1017"/>
      <c r="M28" s="1017"/>
      <c r="N28" s="1017"/>
      <c r="O28" s="1017"/>
      <c r="P28" s="1017"/>
      <c r="Q28" s="1017"/>
      <c r="R28" s="1017"/>
      <c r="S28" s="1017"/>
      <c r="T28" s="1017"/>
      <c r="U28" s="1017"/>
      <c r="V28" s="1017"/>
      <c r="W28" s="1017"/>
      <c r="X28" s="1017"/>
      <c r="Y28" s="1017"/>
      <c r="Z28" s="1017"/>
      <c r="AA28" s="1017"/>
      <c r="AB28" s="1017"/>
      <c r="AC28" s="1017"/>
      <c r="AD28" s="1017"/>
      <c r="AE28" s="1017"/>
      <c r="AF28" s="1017"/>
      <c r="AG28" s="1017"/>
      <c r="AH28" s="1017"/>
      <c r="AI28" s="1017"/>
      <c r="AJ28" s="1017"/>
      <c r="AK28" s="1017"/>
      <c r="AL28" s="1017"/>
      <c r="AM28" s="1017"/>
      <c r="AN28" s="1017"/>
      <c r="AO28" s="1017"/>
      <c r="AP28" s="1017"/>
      <c r="AQ28" s="1017"/>
      <c r="AR28" s="1017"/>
      <c r="AS28" s="1017"/>
      <c r="AT28" s="1017"/>
      <c r="AU28" s="1017"/>
      <c r="AV28" s="1017"/>
      <c r="AW28" s="1017"/>
      <c r="AX28" s="1017"/>
      <c r="AY28" s="1017"/>
      <c r="AZ28" s="1017"/>
      <c r="BA28" s="1017"/>
      <c r="BB28" s="1017"/>
      <c r="BC28" s="1017"/>
      <c r="BD28" s="1017"/>
      <c r="BE28" s="1017"/>
      <c r="BF28" s="1017"/>
      <c r="BG28" s="1017"/>
      <c r="BH28" s="1017"/>
      <c r="BI28" s="1017"/>
      <c r="BJ28" s="1017"/>
      <c r="BK28" s="1017"/>
      <c r="BL28" s="1017"/>
      <c r="BM28" s="1017"/>
      <c r="BN28" s="1017"/>
      <c r="BO28" s="1017"/>
      <c r="BP28" s="1017"/>
      <c r="BQ28" s="1017"/>
      <c r="BR28" s="1017"/>
      <c r="BS28" s="1017"/>
      <c r="BT28" s="1017"/>
      <c r="BU28" s="1017"/>
      <c r="BV28" s="1017"/>
      <c r="BW28" s="1018"/>
      <c r="BX28" s="1024"/>
      <c r="BY28" s="1025"/>
      <c r="BZ28" s="1025"/>
      <c r="CA28" s="1025"/>
      <c r="CB28" s="1025"/>
      <c r="CC28" s="1025"/>
      <c r="CD28" s="1025"/>
      <c r="CE28" s="1026"/>
      <c r="CF28" s="1024"/>
      <c r="CG28" s="1025"/>
      <c r="CH28" s="1025"/>
      <c r="CI28" s="1025"/>
      <c r="CJ28" s="1025"/>
      <c r="CK28" s="1025"/>
      <c r="CL28" s="1025"/>
      <c r="CM28" s="1025"/>
      <c r="CN28" s="1025"/>
      <c r="CO28" s="1025"/>
      <c r="CP28" s="1025"/>
      <c r="CQ28" s="1025"/>
      <c r="CR28" s="1026"/>
      <c r="CS28" s="1024"/>
      <c r="CT28" s="1025"/>
      <c r="CU28" s="1025"/>
      <c r="CV28" s="1025"/>
      <c r="CW28" s="1025"/>
      <c r="CX28" s="1025"/>
      <c r="CY28" s="1025"/>
      <c r="CZ28" s="1025"/>
      <c r="DA28" s="1025"/>
      <c r="DB28" s="1025"/>
      <c r="DC28" s="1025"/>
      <c r="DD28" s="1025"/>
      <c r="DE28" s="1026"/>
      <c r="DF28" s="1010" t="s">
        <v>739</v>
      </c>
      <c r="DG28" s="1011"/>
      <c r="DH28" s="1011"/>
      <c r="DI28" s="1011"/>
      <c r="DJ28" s="1011"/>
      <c r="DK28" s="1011"/>
      <c r="DL28" s="1007" t="s">
        <v>970</v>
      </c>
      <c r="DM28" s="1007"/>
      <c r="DN28" s="1007"/>
      <c r="DO28" s="1008" t="s">
        <v>716</v>
      </c>
      <c r="DP28" s="1008"/>
      <c r="DQ28" s="1008"/>
      <c r="DR28" s="1009"/>
      <c r="DS28" s="1010" t="s">
        <v>739</v>
      </c>
      <c r="DT28" s="1011"/>
      <c r="DU28" s="1011"/>
      <c r="DV28" s="1011"/>
      <c r="DW28" s="1011"/>
      <c r="DX28" s="1011"/>
      <c r="DY28" s="1007" t="s">
        <v>973</v>
      </c>
      <c r="DZ28" s="1007"/>
      <c r="EA28" s="1007"/>
      <c r="EB28" s="1008" t="s">
        <v>716</v>
      </c>
      <c r="EC28" s="1008"/>
      <c r="ED28" s="1008"/>
      <c r="EE28" s="1009"/>
      <c r="EF28" s="1010" t="s">
        <v>739</v>
      </c>
      <c r="EG28" s="1011"/>
      <c r="EH28" s="1011"/>
      <c r="EI28" s="1011"/>
      <c r="EJ28" s="1011"/>
      <c r="EK28" s="1011"/>
      <c r="EL28" s="1007" t="s">
        <v>974</v>
      </c>
      <c r="EM28" s="1007"/>
      <c r="EN28" s="1007"/>
      <c r="EO28" s="1008" t="s">
        <v>716</v>
      </c>
      <c r="EP28" s="1008"/>
      <c r="EQ28" s="1008"/>
      <c r="ER28" s="1009"/>
      <c r="ES28" s="1021" t="s">
        <v>740</v>
      </c>
      <c r="ET28" s="1022"/>
      <c r="EU28" s="1022"/>
      <c r="EV28" s="1022"/>
      <c r="EW28" s="1022"/>
      <c r="EX28" s="1022"/>
      <c r="EY28" s="1022"/>
      <c r="EZ28" s="1022"/>
      <c r="FA28" s="1022"/>
      <c r="FB28" s="1022"/>
      <c r="FC28" s="1022"/>
      <c r="FD28" s="1022"/>
      <c r="FE28" s="1022"/>
    </row>
    <row r="29" spans="1:161" ht="39" customHeight="1">
      <c r="A29" s="1019"/>
      <c r="B29" s="1019"/>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c r="AJ29" s="1019"/>
      <c r="AK29" s="1019"/>
      <c r="AL29" s="1019"/>
      <c r="AM29" s="1019"/>
      <c r="AN29" s="1019"/>
      <c r="AO29" s="1019"/>
      <c r="AP29" s="1019"/>
      <c r="AQ29" s="1019"/>
      <c r="AR29" s="1019"/>
      <c r="AS29" s="1019"/>
      <c r="AT29" s="1019"/>
      <c r="AU29" s="1019"/>
      <c r="AV29" s="1019"/>
      <c r="AW29" s="1019"/>
      <c r="AX29" s="1019"/>
      <c r="AY29" s="1019"/>
      <c r="AZ29" s="1019"/>
      <c r="BA29" s="1019"/>
      <c r="BB29" s="1019"/>
      <c r="BC29" s="1019"/>
      <c r="BD29" s="1019"/>
      <c r="BE29" s="1019"/>
      <c r="BF29" s="1019"/>
      <c r="BG29" s="1019"/>
      <c r="BH29" s="1019"/>
      <c r="BI29" s="1019"/>
      <c r="BJ29" s="1019"/>
      <c r="BK29" s="1019"/>
      <c r="BL29" s="1019"/>
      <c r="BM29" s="1019"/>
      <c r="BN29" s="1019"/>
      <c r="BO29" s="1019"/>
      <c r="BP29" s="1019"/>
      <c r="BQ29" s="1019"/>
      <c r="BR29" s="1019"/>
      <c r="BS29" s="1019"/>
      <c r="BT29" s="1019"/>
      <c r="BU29" s="1019"/>
      <c r="BV29" s="1019"/>
      <c r="BW29" s="1020"/>
      <c r="BX29" s="1027"/>
      <c r="BY29" s="1028"/>
      <c r="BZ29" s="1028"/>
      <c r="CA29" s="1028"/>
      <c r="CB29" s="1028"/>
      <c r="CC29" s="1028"/>
      <c r="CD29" s="1028"/>
      <c r="CE29" s="1029"/>
      <c r="CF29" s="1027"/>
      <c r="CG29" s="1028"/>
      <c r="CH29" s="1028"/>
      <c r="CI29" s="1028"/>
      <c r="CJ29" s="1028"/>
      <c r="CK29" s="1028"/>
      <c r="CL29" s="1028"/>
      <c r="CM29" s="1028"/>
      <c r="CN29" s="1028"/>
      <c r="CO29" s="1028"/>
      <c r="CP29" s="1028"/>
      <c r="CQ29" s="1028"/>
      <c r="CR29" s="1029"/>
      <c r="CS29" s="1027"/>
      <c r="CT29" s="1028"/>
      <c r="CU29" s="1028"/>
      <c r="CV29" s="1028"/>
      <c r="CW29" s="1028"/>
      <c r="CX29" s="1028"/>
      <c r="CY29" s="1028"/>
      <c r="CZ29" s="1028"/>
      <c r="DA29" s="1028"/>
      <c r="DB29" s="1028"/>
      <c r="DC29" s="1028"/>
      <c r="DD29" s="1028"/>
      <c r="DE29" s="1029"/>
      <c r="DF29" s="1004" t="s">
        <v>741</v>
      </c>
      <c r="DG29" s="1005"/>
      <c r="DH29" s="1005"/>
      <c r="DI29" s="1005"/>
      <c r="DJ29" s="1005"/>
      <c r="DK29" s="1005"/>
      <c r="DL29" s="1005"/>
      <c r="DM29" s="1005"/>
      <c r="DN29" s="1005"/>
      <c r="DO29" s="1005"/>
      <c r="DP29" s="1005"/>
      <c r="DQ29" s="1005"/>
      <c r="DR29" s="1006"/>
      <c r="DS29" s="1004" t="s">
        <v>742</v>
      </c>
      <c r="DT29" s="1005"/>
      <c r="DU29" s="1005"/>
      <c r="DV29" s="1005"/>
      <c r="DW29" s="1005"/>
      <c r="DX29" s="1005"/>
      <c r="DY29" s="1005"/>
      <c r="DZ29" s="1005"/>
      <c r="EA29" s="1005"/>
      <c r="EB29" s="1005"/>
      <c r="EC29" s="1005"/>
      <c r="ED29" s="1005"/>
      <c r="EE29" s="1006"/>
      <c r="EF29" s="1004" t="s">
        <v>743</v>
      </c>
      <c r="EG29" s="1005"/>
      <c r="EH29" s="1005"/>
      <c r="EI29" s="1005"/>
      <c r="EJ29" s="1005"/>
      <c r="EK29" s="1005"/>
      <c r="EL29" s="1005"/>
      <c r="EM29" s="1005"/>
      <c r="EN29" s="1005"/>
      <c r="EO29" s="1005"/>
      <c r="EP29" s="1005"/>
      <c r="EQ29" s="1005"/>
      <c r="ER29" s="1006"/>
      <c r="ES29" s="1027"/>
      <c r="ET29" s="1028"/>
      <c r="EU29" s="1028"/>
      <c r="EV29" s="1028"/>
      <c r="EW29" s="1028"/>
      <c r="EX29" s="1028"/>
      <c r="EY29" s="1028"/>
      <c r="EZ29" s="1028"/>
      <c r="FA29" s="1028"/>
      <c r="FB29" s="1028"/>
      <c r="FC29" s="1028"/>
      <c r="FD29" s="1028"/>
      <c r="FE29" s="1028"/>
    </row>
    <row r="30" spans="1:161" ht="12" thickBot="1">
      <c r="A30" s="1002" t="s">
        <v>170</v>
      </c>
      <c r="B30" s="1002"/>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2"/>
      <c r="AJ30" s="1002"/>
      <c r="AK30" s="1002"/>
      <c r="AL30" s="1002"/>
      <c r="AM30" s="1002"/>
      <c r="AN30" s="1002"/>
      <c r="AO30" s="1002"/>
      <c r="AP30" s="1002"/>
      <c r="AQ30" s="1002"/>
      <c r="AR30" s="1002"/>
      <c r="AS30" s="1002"/>
      <c r="AT30" s="1002"/>
      <c r="AU30" s="1002"/>
      <c r="AV30" s="1002"/>
      <c r="AW30" s="1002"/>
      <c r="AX30" s="1002"/>
      <c r="AY30" s="1002"/>
      <c r="AZ30" s="1002"/>
      <c r="BA30" s="1002"/>
      <c r="BB30" s="1002"/>
      <c r="BC30" s="1002"/>
      <c r="BD30" s="1002"/>
      <c r="BE30" s="1002"/>
      <c r="BF30" s="1002"/>
      <c r="BG30" s="1002"/>
      <c r="BH30" s="1002"/>
      <c r="BI30" s="1002"/>
      <c r="BJ30" s="1002"/>
      <c r="BK30" s="1002"/>
      <c r="BL30" s="1002"/>
      <c r="BM30" s="1002"/>
      <c r="BN30" s="1002"/>
      <c r="BO30" s="1002"/>
      <c r="BP30" s="1002"/>
      <c r="BQ30" s="1002"/>
      <c r="BR30" s="1002"/>
      <c r="BS30" s="1002"/>
      <c r="BT30" s="1002"/>
      <c r="BU30" s="1002"/>
      <c r="BV30" s="1002"/>
      <c r="BW30" s="1003"/>
      <c r="BX30" s="999" t="s">
        <v>573</v>
      </c>
      <c r="BY30" s="1000"/>
      <c r="BZ30" s="1000"/>
      <c r="CA30" s="1000"/>
      <c r="CB30" s="1000"/>
      <c r="CC30" s="1000"/>
      <c r="CD30" s="1000"/>
      <c r="CE30" s="1001"/>
      <c r="CF30" s="999" t="s">
        <v>574</v>
      </c>
      <c r="CG30" s="1000"/>
      <c r="CH30" s="1000"/>
      <c r="CI30" s="1000"/>
      <c r="CJ30" s="1000"/>
      <c r="CK30" s="1000"/>
      <c r="CL30" s="1000"/>
      <c r="CM30" s="1000"/>
      <c r="CN30" s="1000"/>
      <c r="CO30" s="1000"/>
      <c r="CP30" s="1000"/>
      <c r="CQ30" s="1000"/>
      <c r="CR30" s="1001"/>
      <c r="CS30" s="999" t="s">
        <v>575</v>
      </c>
      <c r="CT30" s="1000"/>
      <c r="CU30" s="1000"/>
      <c r="CV30" s="1000"/>
      <c r="CW30" s="1000"/>
      <c r="CX30" s="1000"/>
      <c r="CY30" s="1000"/>
      <c r="CZ30" s="1000"/>
      <c r="DA30" s="1000"/>
      <c r="DB30" s="1000"/>
      <c r="DC30" s="1000"/>
      <c r="DD30" s="1000"/>
      <c r="DE30" s="1001"/>
      <c r="DF30" s="999" t="s">
        <v>576</v>
      </c>
      <c r="DG30" s="1000"/>
      <c r="DH30" s="1000"/>
      <c r="DI30" s="1000"/>
      <c r="DJ30" s="1000"/>
      <c r="DK30" s="1000"/>
      <c r="DL30" s="1000"/>
      <c r="DM30" s="1000"/>
      <c r="DN30" s="1000"/>
      <c r="DO30" s="1000"/>
      <c r="DP30" s="1000"/>
      <c r="DQ30" s="1000"/>
      <c r="DR30" s="1001"/>
      <c r="DS30" s="999" t="s">
        <v>577</v>
      </c>
      <c r="DT30" s="1000"/>
      <c r="DU30" s="1000"/>
      <c r="DV30" s="1000"/>
      <c r="DW30" s="1000"/>
      <c r="DX30" s="1000"/>
      <c r="DY30" s="1000"/>
      <c r="DZ30" s="1000"/>
      <c r="EA30" s="1000"/>
      <c r="EB30" s="1000"/>
      <c r="EC30" s="1000"/>
      <c r="ED30" s="1000"/>
      <c r="EE30" s="1001"/>
      <c r="EF30" s="999" t="s">
        <v>578</v>
      </c>
      <c r="EG30" s="1000"/>
      <c r="EH30" s="1000"/>
      <c r="EI30" s="1000"/>
      <c r="EJ30" s="1000"/>
      <c r="EK30" s="1000"/>
      <c r="EL30" s="1000"/>
      <c r="EM30" s="1000"/>
      <c r="EN30" s="1000"/>
      <c r="EO30" s="1000"/>
      <c r="EP30" s="1000"/>
      <c r="EQ30" s="1000"/>
      <c r="ER30" s="1001"/>
      <c r="ES30" s="999" t="s">
        <v>579</v>
      </c>
      <c r="ET30" s="1000"/>
      <c r="EU30" s="1000"/>
      <c r="EV30" s="1000"/>
      <c r="EW30" s="1000"/>
      <c r="EX30" s="1000"/>
      <c r="EY30" s="1000"/>
      <c r="EZ30" s="1000"/>
      <c r="FA30" s="1000"/>
      <c r="FB30" s="1000"/>
      <c r="FC30" s="1000"/>
      <c r="FD30" s="1000"/>
      <c r="FE30" s="1000"/>
    </row>
    <row r="31" spans="1:161" ht="12.75" customHeight="1" thickBot="1">
      <c r="A31" s="998" t="s">
        <v>744</v>
      </c>
      <c r="B31" s="998"/>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8"/>
      <c r="AP31" s="998"/>
      <c r="AQ31" s="998"/>
      <c r="AR31" s="998"/>
      <c r="AS31" s="998"/>
      <c r="AT31" s="998"/>
      <c r="AU31" s="998"/>
      <c r="AV31" s="998"/>
      <c r="AW31" s="998"/>
      <c r="AX31" s="998"/>
      <c r="AY31" s="998"/>
      <c r="AZ31" s="998"/>
      <c r="BA31" s="998"/>
      <c r="BB31" s="998"/>
      <c r="BC31" s="998"/>
      <c r="BD31" s="998"/>
      <c r="BE31" s="998"/>
      <c r="BF31" s="998"/>
      <c r="BG31" s="998"/>
      <c r="BH31" s="998"/>
      <c r="BI31" s="998"/>
      <c r="BJ31" s="998"/>
      <c r="BK31" s="998"/>
      <c r="BL31" s="998"/>
      <c r="BM31" s="998"/>
      <c r="BN31" s="998"/>
      <c r="BO31" s="998"/>
      <c r="BP31" s="998"/>
      <c r="BQ31" s="998"/>
      <c r="BR31" s="998"/>
      <c r="BS31" s="998"/>
      <c r="BT31" s="998"/>
      <c r="BU31" s="998"/>
      <c r="BV31" s="998"/>
      <c r="BW31" s="998"/>
      <c r="BX31" s="867" t="s">
        <v>745</v>
      </c>
      <c r="BY31" s="868"/>
      <c r="BZ31" s="868"/>
      <c r="CA31" s="868"/>
      <c r="CB31" s="868"/>
      <c r="CC31" s="868"/>
      <c r="CD31" s="868"/>
      <c r="CE31" s="869"/>
      <c r="CF31" s="870" t="s">
        <v>746</v>
      </c>
      <c r="CG31" s="868"/>
      <c r="CH31" s="868"/>
      <c r="CI31" s="868"/>
      <c r="CJ31" s="868"/>
      <c r="CK31" s="868"/>
      <c r="CL31" s="868"/>
      <c r="CM31" s="868"/>
      <c r="CN31" s="868"/>
      <c r="CO31" s="868"/>
      <c r="CP31" s="868"/>
      <c r="CQ31" s="868"/>
      <c r="CR31" s="869"/>
      <c r="CS31" s="870" t="s">
        <v>746</v>
      </c>
      <c r="CT31" s="868"/>
      <c r="CU31" s="868"/>
      <c r="CV31" s="868"/>
      <c r="CW31" s="868"/>
      <c r="CX31" s="868"/>
      <c r="CY31" s="868"/>
      <c r="CZ31" s="868"/>
      <c r="DA31" s="868"/>
      <c r="DB31" s="868"/>
      <c r="DC31" s="868"/>
      <c r="DD31" s="868"/>
      <c r="DE31" s="869"/>
      <c r="DF31" s="874">
        <v>62924.07</v>
      </c>
      <c r="DG31" s="875"/>
      <c r="DH31" s="875"/>
      <c r="DI31" s="875"/>
      <c r="DJ31" s="875"/>
      <c r="DK31" s="875"/>
      <c r="DL31" s="875"/>
      <c r="DM31" s="875"/>
      <c r="DN31" s="875"/>
      <c r="DO31" s="875"/>
      <c r="DP31" s="875"/>
      <c r="DQ31" s="875"/>
      <c r="DR31" s="876"/>
      <c r="DS31" s="871"/>
      <c r="DT31" s="872"/>
      <c r="DU31" s="872"/>
      <c r="DV31" s="872"/>
      <c r="DW31" s="872"/>
      <c r="DX31" s="872"/>
      <c r="DY31" s="872"/>
      <c r="DZ31" s="872"/>
      <c r="EA31" s="872"/>
      <c r="EB31" s="872"/>
      <c r="EC31" s="872"/>
      <c r="ED31" s="872"/>
      <c r="EE31" s="873"/>
      <c r="EF31" s="871"/>
      <c r="EG31" s="872"/>
      <c r="EH31" s="872"/>
      <c r="EI31" s="872"/>
      <c r="EJ31" s="872"/>
      <c r="EK31" s="872"/>
      <c r="EL31" s="872"/>
      <c r="EM31" s="872"/>
      <c r="EN31" s="872"/>
      <c r="EO31" s="872"/>
      <c r="EP31" s="872"/>
      <c r="EQ31" s="872"/>
      <c r="ER31" s="873"/>
      <c r="ES31" s="877"/>
      <c r="ET31" s="878"/>
      <c r="EU31" s="878"/>
      <c r="EV31" s="878"/>
      <c r="EW31" s="878"/>
      <c r="EX31" s="878"/>
      <c r="EY31" s="878"/>
      <c r="EZ31" s="878"/>
      <c r="FA31" s="878"/>
      <c r="FB31" s="878"/>
      <c r="FC31" s="878"/>
      <c r="FD31" s="878"/>
      <c r="FE31" s="879"/>
    </row>
    <row r="32" spans="1:161" ht="12.75" customHeight="1" thickBot="1">
      <c r="A32" s="998" t="s">
        <v>361</v>
      </c>
      <c r="B32" s="998"/>
      <c r="C32" s="998"/>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998"/>
      <c r="AY32" s="998"/>
      <c r="AZ32" s="998"/>
      <c r="BA32" s="998"/>
      <c r="BB32" s="998"/>
      <c r="BC32" s="998"/>
      <c r="BD32" s="998"/>
      <c r="BE32" s="998"/>
      <c r="BF32" s="998"/>
      <c r="BG32" s="998"/>
      <c r="BH32" s="998"/>
      <c r="BI32" s="998"/>
      <c r="BJ32" s="998"/>
      <c r="BK32" s="998"/>
      <c r="BL32" s="998"/>
      <c r="BM32" s="998"/>
      <c r="BN32" s="998"/>
      <c r="BO32" s="998"/>
      <c r="BP32" s="998"/>
      <c r="BQ32" s="998"/>
      <c r="BR32" s="998"/>
      <c r="BS32" s="998"/>
      <c r="BT32" s="998"/>
      <c r="BU32" s="998"/>
      <c r="BV32" s="998"/>
      <c r="BW32" s="998"/>
      <c r="BX32" s="867" t="s">
        <v>745</v>
      </c>
      <c r="BY32" s="868"/>
      <c r="BZ32" s="868"/>
      <c r="CA32" s="868"/>
      <c r="CB32" s="868"/>
      <c r="CC32" s="868"/>
      <c r="CD32" s="868"/>
      <c r="CE32" s="869"/>
      <c r="CF32" s="870" t="s">
        <v>746</v>
      </c>
      <c r="CG32" s="868"/>
      <c r="CH32" s="868"/>
      <c r="CI32" s="868"/>
      <c r="CJ32" s="868"/>
      <c r="CK32" s="868"/>
      <c r="CL32" s="868"/>
      <c r="CM32" s="868"/>
      <c r="CN32" s="868"/>
      <c r="CO32" s="868"/>
      <c r="CP32" s="868"/>
      <c r="CQ32" s="868"/>
      <c r="CR32" s="869"/>
      <c r="CS32" s="870" t="s">
        <v>746</v>
      </c>
      <c r="CT32" s="868"/>
      <c r="CU32" s="868"/>
      <c r="CV32" s="868"/>
      <c r="CW32" s="868"/>
      <c r="CX32" s="868"/>
      <c r="CY32" s="868"/>
      <c r="CZ32" s="868"/>
      <c r="DA32" s="868"/>
      <c r="DB32" s="868"/>
      <c r="DC32" s="868"/>
      <c r="DD32" s="868"/>
      <c r="DE32" s="869"/>
      <c r="DF32" s="874"/>
      <c r="DG32" s="875"/>
      <c r="DH32" s="875"/>
      <c r="DI32" s="875"/>
      <c r="DJ32" s="875"/>
      <c r="DK32" s="875"/>
      <c r="DL32" s="875"/>
      <c r="DM32" s="875"/>
      <c r="DN32" s="875"/>
      <c r="DO32" s="875"/>
      <c r="DP32" s="875"/>
      <c r="DQ32" s="875"/>
      <c r="DR32" s="876"/>
      <c r="DS32" s="871"/>
      <c r="DT32" s="872"/>
      <c r="DU32" s="872"/>
      <c r="DV32" s="872"/>
      <c r="DW32" s="872"/>
      <c r="DX32" s="872"/>
      <c r="DY32" s="872"/>
      <c r="DZ32" s="872"/>
      <c r="EA32" s="872"/>
      <c r="EB32" s="872"/>
      <c r="EC32" s="872"/>
      <c r="ED32" s="872"/>
      <c r="EE32" s="873"/>
      <c r="EF32" s="871"/>
      <c r="EG32" s="872"/>
      <c r="EH32" s="872"/>
      <c r="EI32" s="872"/>
      <c r="EJ32" s="872"/>
      <c r="EK32" s="872"/>
      <c r="EL32" s="872"/>
      <c r="EM32" s="872"/>
      <c r="EN32" s="872"/>
      <c r="EO32" s="872"/>
      <c r="EP32" s="872"/>
      <c r="EQ32" s="872"/>
      <c r="ER32" s="873"/>
      <c r="ES32" s="877"/>
      <c r="ET32" s="878"/>
      <c r="EU32" s="878"/>
      <c r="EV32" s="878"/>
      <c r="EW32" s="878"/>
      <c r="EX32" s="878"/>
      <c r="EY32" s="878"/>
      <c r="EZ32" s="878"/>
      <c r="FA32" s="878"/>
      <c r="FB32" s="878"/>
      <c r="FC32" s="878"/>
      <c r="FD32" s="878"/>
      <c r="FE32" s="879"/>
    </row>
    <row r="33" spans="1:161" ht="12.75" customHeight="1" thickBot="1">
      <c r="A33" s="998" t="s">
        <v>980</v>
      </c>
      <c r="B33" s="998"/>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998"/>
      <c r="BK33" s="998"/>
      <c r="BL33" s="998"/>
      <c r="BM33" s="998"/>
      <c r="BN33" s="998"/>
      <c r="BO33" s="998"/>
      <c r="BP33" s="998"/>
      <c r="BQ33" s="998"/>
      <c r="BR33" s="998"/>
      <c r="BS33" s="998"/>
      <c r="BT33" s="998"/>
      <c r="BU33" s="998"/>
      <c r="BV33" s="998"/>
      <c r="BW33" s="998"/>
      <c r="BX33" s="867" t="s">
        <v>745</v>
      </c>
      <c r="BY33" s="868"/>
      <c r="BZ33" s="868"/>
      <c r="CA33" s="868"/>
      <c r="CB33" s="868"/>
      <c r="CC33" s="868"/>
      <c r="CD33" s="868"/>
      <c r="CE33" s="869"/>
      <c r="CF33" s="870" t="s">
        <v>746</v>
      </c>
      <c r="CG33" s="868"/>
      <c r="CH33" s="868"/>
      <c r="CI33" s="868"/>
      <c r="CJ33" s="868"/>
      <c r="CK33" s="868"/>
      <c r="CL33" s="868"/>
      <c r="CM33" s="868"/>
      <c r="CN33" s="868"/>
      <c r="CO33" s="868"/>
      <c r="CP33" s="868"/>
      <c r="CQ33" s="868"/>
      <c r="CR33" s="869"/>
      <c r="CS33" s="870" t="s">
        <v>746</v>
      </c>
      <c r="CT33" s="868"/>
      <c r="CU33" s="868"/>
      <c r="CV33" s="868"/>
      <c r="CW33" s="868"/>
      <c r="CX33" s="868"/>
      <c r="CY33" s="868"/>
      <c r="CZ33" s="868"/>
      <c r="DA33" s="868"/>
      <c r="DB33" s="868"/>
      <c r="DC33" s="868"/>
      <c r="DD33" s="868"/>
      <c r="DE33" s="869"/>
      <c r="DF33" s="874">
        <v>24357.8</v>
      </c>
      <c r="DG33" s="875"/>
      <c r="DH33" s="875"/>
      <c r="DI33" s="875"/>
      <c r="DJ33" s="875"/>
      <c r="DK33" s="875"/>
      <c r="DL33" s="875"/>
      <c r="DM33" s="875"/>
      <c r="DN33" s="875"/>
      <c r="DO33" s="875"/>
      <c r="DP33" s="875"/>
      <c r="DQ33" s="875"/>
      <c r="DR33" s="876"/>
      <c r="DS33" s="871"/>
      <c r="DT33" s="872"/>
      <c r="DU33" s="872"/>
      <c r="DV33" s="872"/>
      <c r="DW33" s="872"/>
      <c r="DX33" s="872"/>
      <c r="DY33" s="872"/>
      <c r="DZ33" s="872"/>
      <c r="EA33" s="872"/>
      <c r="EB33" s="872"/>
      <c r="EC33" s="872"/>
      <c r="ED33" s="872"/>
      <c r="EE33" s="873"/>
      <c r="EF33" s="871"/>
      <c r="EG33" s="872"/>
      <c r="EH33" s="872"/>
      <c r="EI33" s="872"/>
      <c r="EJ33" s="872"/>
      <c r="EK33" s="872"/>
      <c r="EL33" s="872"/>
      <c r="EM33" s="872"/>
      <c r="EN33" s="872"/>
      <c r="EO33" s="872"/>
      <c r="EP33" s="872"/>
      <c r="EQ33" s="872"/>
      <c r="ER33" s="873"/>
      <c r="ES33" s="877"/>
      <c r="ET33" s="878"/>
      <c r="EU33" s="878"/>
      <c r="EV33" s="878"/>
      <c r="EW33" s="878"/>
      <c r="EX33" s="878"/>
      <c r="EY33" s="878"/>
      <c r="EZ33" s="878"/>
      <c r="FA33" s="878"/>
      <c r="FB33" s="878"/>
      <c r="FC33" s="878"/>
      <c r="FD33" s="878"/>
      <c r="FE33" s="879"/>
    </row>
    <row r="34" spans="1:161" ht="12.75" customHeight="1">
      <c r="A34" s="998" t="s">
        <v>1026</v>
      </c>
      <c r="B34" s="998"/>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998"/>
      <c r="AY34" s="998"/>
      <c r="AZ34" s="998"/>
      <c r="BA34" s="998"/>
      <c r="BB34" s="998"/>
      <c r="BC34" s="998"/>
      <c r="BD34" s="998"/>
      <c r="BE34" s="998"/>
      <c r="BF34" s="998"/>
      <c r="BG34" s="998"/>
      <c r="BH34" s="998"/>
      <c r="BI34" s="998"/>
      <c r="BJ34" s="998"/>
      <c r="BK34" s="998"/>
      <c r="BL34" s="998"/>
      <c r="BM34" s="998"/>
      <c r="BN34" s="998"/>
      <c r="BO34" s="998"/>
      <c r="BP34" s="998"/>
      <c r="BQ34" s="998"/>
      <c r="BR34" s="998"/>
      <c r="BS34" s="998"/>
      <c r="BT34" s="998"/>
      <c r="BU34" s="998"/>
      <c r="BV34" s="998"/>
      <c r="BW34" s="998"/>
      <c r="BX34" s="867" t="s">
        <v>745</v>
      </c>
      <c r="BY34" s="868"/>
      <c r="BZ34" s="868"/>
      <c r="CA34" s="868"/>
      <c r="CB34" s="868"/>
      <c r="CC34" s="868"/>
      <c r="CD34" s="868"/>
      <c r="CE34" s="869"/>
      <c r="CF34" s="870" t="s">
        <v>746</v>
      </c>
      <c r="CG34" s="868"/>
      <c r="CH34" s="868"/>
      <c r="CI34" s="868"/>
      <c r="CJ34" s="868"/>
      <c r="CK34" s="868"/>
      <c r="CL34" s="868"/>
      <c r="CM34" s="868"/>
      <c r="CN34" s="868"/>
      <c r="CO34" s="868"/>
      <c r="CP34" s="868"/>
      <c r="CQ34" s="868"/>
      <c r="CR34" s="869"/>
      <c r="CS34" s="870" t="s">
        <v>746</v>
      </c>
      <c r="CT34" s="868"/>
      <c r="CU34" s="868"/>
      <c r="CV34" s="868"/>
      <c r="CW34" s="868"/>
      <c r="CX34" s="868"/>
      <c r="CY34" s="868"/>
      <c r="CZ34" s="868"/>
      <c r="DA34" s="868"/>
      <c r="DB34" s="868"/>
      <c r="DC34" s="868"/>
      <c r="DD34" s="868"/>
      <c r="DE34" s="869"/>
      <c r="DF34" s="874">
        <v>38566.27</v>
      </c>
      <c r="DG34" s="875"/>
      <c r="DH34" s="875"/>
      <c r="DI34" s="875"/>
      <c r="DJ34" s="875"/>
      <c r="DK34" s="875"/>
      <c r="DL34" s="875"/>
      <c r="DM34" s="875"/>
      <c r="DN34" s="875"/>
      <c r="DO34" s="875"/>
      <c r="DP34" s="875"/>
      <c r="DQ34" s="875"/>
      <c r="DR34" s="876"/>
      <c r="DS34" s="871"/>
      <c r="DT34" s="872"/>
      <c r="DU34" s="872"/>
      <c r="DV34" s="872"/>
      <c r="DW34" s="872"/>
      <c r="DX34" s="872"/>
      <c r="DY34" s="872"/>
      <c r="DZ34" s="872"/>
      <c r="EA34" s="872"/>
      <c r="EB34" s="872"/>
      <c r="EC34" s="872"/>
      <c r="ED34" s="872"/>
      <c r="EE34" s="873"/>
      <c r="EF34" s="871"/>
      <c r="EG34" s="872"/>
      <c r="EH34" s="872"/>
      <c r="EI34" s="872"/>
      <c r="EJ34" s="872"/>
      <c r="EK34" s="872"/>
      <c r="EL34" s="872"/>
      <c r="EM34" s="872"/>
      <c r="EN34" s="872"/>
      <c r="EO34" s="872"/>
      <c r="EP34" s="872"/>
      <c r="EQ34" s="872"/>
      <c r="ER34" s="873"/>
      <c r="ES34" s="877"/>
      <c r="ET34" s="878"/>
      <c r="EU34" s="878"/>
      <c r="EV34" s="878"/>
      <c r="EW34" s="878"/>
      <c r="EX34" s="878"/>
      <c r="EY34" s="878"/>
      <c r="EZ34" s="878"/>
      <c r="FA34" s="878"/>
      <c r="FB34" s="878"/>
      <c r="FC34" s="878"/>
      <c r="FD34" s="878"/>
      <c r="FE34" s="879"/>
    </row>
    <row r="35" spans="1:161" ht="12.75" customHeight="1">
      <c r="A35" s="998" t="s">
        <v>747</v>
      </c>
      <c r="B35" s="998"/>
      <c r="C35" s="998"/>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8"/>
      <c r="AY35" s="998"/>
      <c r="AZ35" s="998"/>
      <c r="BA35" s="998"/>
      <c r="BB35" s="998"/>
      <c r="BC35" s="998"/>
      <c r="BD35" s="998"/>
      <c r="BE35" s="998"/>
      <c r="BF35" s="998"/>
      <c r="BG35" s="998"/>
      <c r="BH35" s="998"/>
      <c r="BI35" s="998"/>
      <c r="BJ35" s="998"/>
      <c r="BK35" s="998"/>
      <c r="BL35" s="998"/>
      <c r="BM35" s="998"/>
      <c r="BN35" s="998"/>
      <c r="BO35" s="998"/>
      <c r="BP35" s="998"/>
      <c r="BQ35" s="998"/>
      <c r="BR35" s="998"/>
      <c r="BS35" s="998"/>
      <c r="BT35" s="998"/>
      <c r="BU35" s="998"/>
      <c r="BV35" s="998"/>
      <c r="BW35" s="998"/>
      <c r="BX35" s="808" t="s">
        <v>748</v>
      </c>
      <c r="BY35" s="809"/>
      <c r="BZ35" s="809"/>
      <c r="CA35" s="809"/>
      <c r="CB35" s="809"/>
      <c r="CC35" s="809"/>
      <c r="CD35" s="809"/>
      <c r="CE35" s="810"/>
      <c r="CF35" s="811" t="s">
        <v>746</v>
      </c>
      <c r="CG35" s="809"/>
      <c r="CH35" s="809"/>
      <c r="CI35" s="809"/>
      <c r="CJ35" s="809"/>
      <c r="CK35" s="809"/>
      <c r="CL35" s="809"/>
      <c r="CM35" s="809"/>
      <c r="CN35" s="809"/>
      <c r="CO35" s="809"/>
      <c r="CP35" s="809"/>
      <c r="CQ35" s="809"/>
      <c r="CR35" s="810"/>
      <c r="CS35" s="811" t="s">
        <v>746</v>
      </c>
      <c r="CT35" s="809"/>
      <c r="CU35" s="809"/>
      <c r="CV35" s="809"/>
      <c r="CW35" s="809"/>
      <c r="CX35" s="809"/>
      <c r="CY35" s="809"/>
      <c r="CZ35" s="809"/>
      <c r="DA35" s="809"/>
      <c r="DB35" s="809"/>
      <c r="DC35" s="809"/>
      <c r="DD35" s="809"/>
      <c r="DE35" s="810"/>
      <c r="DF35" s="813"/>
      <c r="DG35" s="814"/>
      <c r="DH35" s="814"/>
      <c r="DI35" s="814"/>
      <c r="DJ35" s="814"/>
      <c r="DK35" s="814"/>
      <c r="DL35" s="814"/>
      <c r="DM35" s="814"/>
      <c r="DN35" s="814"/>
      <c r="DO35" s="814"/>
      <c r="DP35" s="814"/>
      <c r="DQ35" s="814"/>
      <c r="DR35" s="815"/>
      <c r="DS35" s="803"/>
      <c r="DT35" s="804"/>
      <c r="DU35" s="804"/>
      <c r="DV35" s="804"/>
      <c r="DW35" s="804"/>
      <c r="DX35" s="804"/>
      <c r="DY35" s="804"/>
      <c r="DZ35" s="804"/>
      <c r="EA35" s="804"/>
      <c r="EB35" s="804"/>
      <c r="EC35" s="804"/>
      <c r="ED35" s="804"/>
      <c r="EE35" s="805"/>
      <c r="EF35" s="803"/>
      <c r="EG35" s="804"/>
      <c r="EH35" s="804"/>
      <c r="EI35" s="804"/>
      <c r="EJ35" s="804"/>
      <c r="EK35" s="804"/>
      <c r="EL35" s="804"/>
      <c r="EM35" s="804"/>
      <c r="EN35" s="804"/>
      <c r="EO35" s="804"/>
      <c r="EP35" s="804"/>
      <c r="EQ35" s="804"/>
      <c r="ER35" s="805"/>
      <c r="ES35" s="800"/>
      <c r="ET35" s="801"/>
      <c r="EU35" s="801"/>
      <c r="EV35" s="801"/>
      <c r="EW35" s="801"/>
      <c r="EX35" s="801"/>
      <c r="EY35" s="801"/>
      <c r="EZ35" s="801"/>
      <c r="FA35" s="801"/>
      <c r="FB35" s="801"/>
      <c r="FC35" s="801"/>
      <c r="FD35" s="801"/>
      <c r="FE35" s="802"/>
    </row>
    <row r="36" spans="1:161" ht="11.25">
      <c r="A36" s="929" t="s">
        <v>749</v>
      </c>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29"/>
      <c r="AY36" s="929"/>
      <c r="AZ36" s="929"/>
      <c r="BA36" s="929"/>
      <c r="BB36" s="929"/>
      <c r="BC36" s="929"/>
      <c r="BD36" s="929"/>
      <c r="BE36" s="929"/>
      <c r="BF36" s="929"/>
      <c r="BG36" s="929"/>
      <c r="BH36" s="929"/>
      <c r="BI36" s="929"/>
      <c r="BJ36" s="929"/>
      <c r="BK36" s="929"/>
      <c r="BL36" s="929"/>
      <c r="BM36" s="929"/>
      <c r="BN36" s="929"/>
      <c r="BO36" s="929"/>
      <c r="BP36" s="929"/>
      <c r="BQ36" s="929"/>
      <c r="BR36" s="929"/>
      <c r="BS36" s="929"/>
      <c r="BT36" s="929"/>
      <c r="BU36" s="929"/>
      <c r="BV36" s="929"/>
      <c r="BW36" s="929"/>
      <c r="BX36" s="930" t="s">
        <v>750</v>
      </c>
      <c r="BY36" s="931"/>
      <c r="BZ36" s="931"/>
      <c r="CA36" s="931"/>
      <c r="CB36" s="931"/>
      <c r="CC36" s="931"/>
      <c r="CD36" s="931"/>
      <c r="CE36" s="932"/>
      <c r="CF36" s="933"/>
      <c r="CG36" s="931"/>
      <c r="CH36" s="931"/>
      <c r="CI36" s="931"/>
      <c r="CJ36" s="931"/>
      <c r="CK36" s="931"/>
      <c r="CL36" s="931"/>
      <c r="CM36" s="931"/>
      <c r="CN36" s="931"/>
      <c r="CO36" s="931"/>
      <c r="CP36" s="931"/>
      <c r="CQ36" s="931"/>
      <c r="CR36" s="932"/>
      <c r="CS36" s="992"/>
      <c r="CT36" s="993"/>
      <c r="CU36" s="993"/>
      <c r="CV36" s="993"/>
      <c r="CW36" s="993"/>
      <c r="CX36" s="993"/>
      <c r="CY36" s="993"/>
      <c r="CZ36" s="993"/>
      <c r="DA36" s="993"/>
      <c r="DB36" s="993"/>
      <c r="DC36" s="993"/>
      <c r="DD36" s="993"/>
      <c r="DE36" s="994"/>
      <c r="DF36" s="995">
        <f>DF40+DF50</f>
        <v>47702300</v>
      </c>
      <c r="DG36" s="996"/>
      <c r="DH36" s="996"/>
      <c r="DI36" s="996"/>
      <c r="DJ36" s="996"/>
      <c r="DK36" s="996"/>
      <c r="DL36" s="996"/>
      <c r="DM36" s="996"/>
      <c r="DN36" s="996"/>
      <c r="DO36" s="996"/>
      <c r="DP36" s="996"/>
      <c r="DQ36" s="996"/>
      <c r="DR36" s="997"/>
      <c r="DS36" s="917"/>
      <c r="DT36" s="918"/>
      <c r="DU36" s="918"/>
      <c r="DV36" s="918"/>
      <c r="DW36" s="918"/>
      <c r="DX36" s="918"/>
      <c r="DY36" s="918"/>
      <c r="DZ36" s="918"/>
      <c r="EA36" s="918"/>
      <c r="EB36" s="918"/>
      <c r="EC36" s="918"/>
      <c r="ED36" s="918"/>
      <c r="EE36" s="919"/>
      <c r="EF36" s="917"/>
      <c r="EG36" s="918"/>
      <c r="EH36" s="918"/>
      <c r="EI36" s="918"/>
      <c r="EJ36" s="918"/>
      <c r="EK36" s="918"/>
      <c r="EL36" s="918"/>
      <c r="EM36" s="918"/>
      <c r="EN36" s="918"/>
      <c r="EO36" s="918"/>
      <c r="EP36" s="918"/>
      <c r="EQ36" s="918"/>
      <c r="ER36" s="919"/>
      <c r="ES36" s="920"/>
      <c r="ET36" s="921"/>
      <c r="EU36" s="921"/>
      <c r="EV36" s="921"/>
      <c r="EW36" s="921"/>
      <c r="EX36" s="921"/>
      <c r="EY36" s="921"/>
      <c r="EZ36" s="921"/>
      <c r="FA36" s="921"/>
      <c r="FB36" s="921"/>
      <c r="FC36" s="921"/>
      <c r="FD36" s="921"/>
      <c r="FE36" s="922"/>
    </row>
    <row r="37" spans="1:166" ht="22.5" customHeight="1">
      <c r="A37" s="905" t="s">
        <v>751</v>
      </c>
      <c r="B37" s="906"/>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906"/>
      <c r="AE37" s="906"/>
      <c r="AF37" s="906"/>
      <c r="AG37" s="906"/>
      <c r="AH37" s="906"/>
      <c r="AI37" s="906"/>
      <c r="AJ37" s="906"/>
      <c r="AK37" s="906"/>
      <c r="AL37" s="906"/>
      <c r="AM37" s="906"/>
      <c r="AN37" s="906"/>
      <c r="AO37" s="906"/>
      <c r="AP37" s="906"/>
      <c r="AQ37" s="906"/>
      <c r="AR37" s="906"/>
      <c r="AS37" s="906"/>
      <c r="AT37" s="906"/>
      <c r="AU37" s="906"/>
      <c r="AV37" s="906"/>
      <c r="AW37" s="906"/>
      <c r="AX37" s="906"/>
      <c r="AY37" s="906"/>
      <c r="AZ37" s="906"/>
      <c r="BA37" s="906"/>
      <c r="BB37" s="906"/>
      <c r="BC37" s="906"/>
      <c r="BD37" s="906"/>
      <c r="BE37" s="906"/>
      <c r="BF37" s="906"/>
      <c r="BG37" s="906"/>
      <c r="BH37" s="906"/>
      <c r="BI37" s="906"/>
      <c r="BJ37" s="906"/>
      <c r="BK37" s="906"/>
      <c r="BL37" s="906"/>
      <c r="BM37" s="906"/>
      <c r="BN37" s="906"/>
      <c r="BO37" s="906"/>
      <c r="BP37" s="906"/>
      <c r="BQ37" s="906"/>
      <c r="BR37" s="906"/>
      <c r="BS37" s="906"/>
      <c r="BT37" s="906"/>
      <c r="BU37" s="906"/>
      <c r="BV37" s="906"/>
      <c r="BW37" s="906"/>
      <c r="BX37" s="808" t="s">
        <v>752</v>
      </c>
      <c r="BY37" s="809"/>
      <c r="BZ37" s="809"/>
      <c r="CA37" s="809"/>
      <c r="CB37" s="809"/>
      <c r="CC37" s="809"/>
      <c r="CD37" s="809"/>
      <c r="CE37" s="810"/>
      <c r="CF37" s="811" t="s">
        <v>753</v>
      </c>
      <c r="CG37" s="809"/>
      <c r="CH37" s="809"/>
      <c r="CI37" s="809"/>
      <c r="CJ37" s="809"/>
      <c r="CK37" s="809"/>
      <c r="CL37" s="809"/>
      <c r="CM37" s="809"/>
      <c r="CN37" s="809"/>
      <c r="CO37" s="809"/>
      <c r="CP37" s="809"/>
      <c r="CQ37" s="809"/>
      <c r="CR37" s="810"/>
      <c r="CS37" s="811"/>
      <c r="CT37" s="809"/>
      <c r="CU37" s="809"/>
      <c r="CV37" s="809"/>
      <c r="CW37" s="809"/>
      <c r="CX37" s="809"/>
      <c r="CY37" s="809"/>
      <c r="CZ37" s="809"/>
      <c r="DA37" s="809"/>
      <c r="DB37" s="809"/>
      <c r="DC37" s="809"/>
      <c r="DD37" s="809"/>
      <c r="DE37" s="810"/>
      <c r="DF37" s="813"/>
      <c r="DG37" s="814"/>
      <c r="DH37" s="814"/>
      <c r="DI37" s="814"/>
      <c r="DJ37" s="814"/>
      <c r="DK37" s="814"/>
      <c r="DL37" s="814"/>
      <c r="DM37" s="814"/>
      <c r="DN37" s="814"/>
      <c r="DO37" s="814"/>
      <c r="DP37" s="814"/>
      <c r="DQ37" s="814"/>
      <c r="DR37" s="815"/>
      <c r="DS37" s="803"/>
      <c r="DT37" s="804"/>
      <c r="DU37" s="804"/>
      <c r="DV37" s="804"/>
      <c r="DW37" s="804"/>
      <c r="DX37" s="804"/>
      <c r="DY37" s="804"/>
      <c r="DZ37" s="804"/>
      <c r="EA37" s="804"/>
      <c r="EB37" s="804"/>
      <c r="EC37" s="804"/>
      <c r="ED37" s="804"/>
      <c r="EE37" s="805"/>
      <c r="EF37" s="803"/>
      <c r="EG37" s="804"/>
      <c r="EH37" s="804"/>
      <c r="EI37" s="804"/>
      <c r="EJ37" s="804"/>
      <c r="EK37" s="804"/>
      <c r="EL37" s="804"/>
      <c r="EM37" s="804"/>
      <c r="EN37" s="804"/>
      <c r="EO37" s="804"/>
      <c r="EP37" s="804"/>
      <c r="EQ37" s="804"/>
      <c r="ER37" s="805"/>
      <c r="ES37" s="800"/>
      <c r="ET37" s="801"/>
      <c r="EU37" s="801"/>
      <c r="EV37" s="801"/>
      <c r="EW37" s="801"/>
      <c r="EX37" s="801"/>
      <c r="EY37" s="801"/>
      <c r="EZ37" s="801"/>
      <c r="FA37" s="801"/>
      <c r="FB37" s="801"/>
      <c r="FC37" s="801"/>
      <c r="FD37" s="801"/>
      <c r="FE37" s="802"/>
      <c r="FH37" s="559" t="s">
        <v>1030</v>
      </c>
      <c r="FJ37" s="559" t="s">
        <v>1029</v>
      </c>
    </row>
    <row r="38" spans="1:161" ht="11.25">
      <c r="A38" s="957" t="s">
        <v>264</v>
      </c>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7"/>
      <c r="AP38" s="957"/>
      <c r="AQ38" s="957"/>
      <c r="AR38" s="957"/>
      <c r="AS38" s="957"/>
      <c r="AT38" s="957"/>
      <c r="AU38" s="957"/>
      <c r="AV38" s="957"/>
      <c r="AW38" s="957"/>
      <c r="AX38" s="957"/>
      <c r="AY38" s="957"/>
      <c r="AZ38" s="957"/>
      <c r="BA38" s="957"/>
      <c r="BB38" s="957"/>
      <c r="BC38" s="957"/>
      <c r="BD38" s="957"/>
      <c r="BE38" s="957"/>
      <c r="BF38" s="957"/>
      <c r="BG38" s="957"/>
      <c r="BH38" s="957"/>
      <c r="BI38" s="957"/>
      <c r="BJ38" s="957"/>
      <c r="BK38" s="957"/>
      <c r="BL38" s="957"/>
      <c r="BM38" s="957"/>
      <c r="BN38" s="957"/>
      <c r="BO38" s="957"/>
      <c r="BP38" s="957"/>
      <c r="BQ38" s="957"/>
      <c r="BR38" s="957"/>
      <c r="BS38" s="957"/>
      <c r="BT38" s="957"/>
      <c r="BU38" s="957"/>
      <c r="BV38" s="957"/>
      <c r="BW38" s="957"/>
      <c r="BX38" s="880" t="s">
        <v>754</v>
      </c>
      <c r="BY38" s="881"/>
      <c r="BZ38" s="881"/>
      <c r="CA38" s="881"/>
      <c r="CB38" s="881"/>
      <c r="CC38" s="881"/>
      <c r="CD38" s="881"/>
      <c r="CE38" s="882"/>
      <c r="CF38" s="883" t="s">
        <v>753</v>
      </c>
      <c r="CG38" s="881"/>
      <c r="CH38" s="881"/>
      <c r="CI38" s="881"/>
      <c r="CJ38" s="881"/>
      <c r="CK38" s="881"/>
      <c r="CL38" s="881"/>
      <c r="CM38" s="881"/>
      <c r="CN38" s="881"/>
      <c r="CO38" s="881"/>
      <c r="CP38" s="881"/>
      <c r="CQ38" s="881"/>
      <c r="CR38" s="882"/>
      <c r="CS38" s="883" t="s">
        <v>1031</v>
      </c>
      <c r="CT38" s="881"/>
      <c r="CU38" s="881"/>
      <c r="CV38" s="881"/>
      <c r="CW38" s="881"/>
      <c r="CX38" s="881"/>
      <c r="CY38" s="881"/>
      <c r="CZ38" s="881"/>
      <c r="DA38" s="881"/>
      <c r="DB38" s="881"/>
      <c r="DC38" s="881"/>
      <c r="DD38" s="881"/>
      <c r="DE38" s="882"/>
      <c r="DF38" s="884"/>
      <c r="DG38" s="885"/>
      <c r="DH38" s="885"/>
      <c r="DI38" s="885"/>
      <c r="DJ38" s="885"/>
      <c r="DK38" s="885"/>
      <c r="DL38" s="885"/>
      <c r="DM38" s="885"/>
      <c r="DN38" s="885"/>
      <c r="DO38" s="885"/>
      <c r="DP38" s="885"/>
      <c r="DQ38" s="885"/>
      <c r="DR38" s="886"/>
      <c r="DS38" s="861"/>
      <c r="DT38" s="862"/>
      <c r="DU38" s="862"/>
      <c r="DV38" s="862"/>
      <c r="DW38" s="862"/>
      <c r="DX38" s="862"/>
      <c r="DY38" s="862"/>
      <c r="DZ38" s="862"/>
      <c r="EA38" s="862"/>
      <c r="EB38" s="862"/>
      <c r="EC38" s="862"/>
      <c r="ED38" s="862"/>
      <c r="EE38" s="863"/>
      <c r="EF38" s="861"/>
      <c r="EG38" s="862"/>
      <c r="EH38" s="862"/>
      <c r="EI38" s="862"/>
      <c r="EJ38" s="862"/>
      <c r="EK38" s="862"/>
      <c r="EL38" s="862"/>
      <c r="EM38" s="862"/>
      <c r="EN38" s="862"/>
      <c r="EO38" s="862"/>
      <c r="EP38" s="862"/>
      <c r="EQ38" s="862"/>
      <c r="ER38" s="863"/>
      <c r="ES38" s="864"/>
      <c r="ET38" s="865"/>
      <c r="EU38" s="865"/>
      <c r="EV38" s="865"/>
      <c r="EW38" s="865"/>
      <c r="EX38" s="865"/>
      <c r="EY38" s="865"/>
      <c r="EZ38" s="865"/>
      <c r="FA38" s="865"/>
      <c r="FB38" s="865"/>
      <c r="FC38" s="865"/>
      <c r="FD38" s="865"/>
      <c r="FE38" s="866"/>
    </row>
    <row r="39" spans="1:161" ht="12" thickBot="1">
      <c r="A39" s="955" t="s">
        <v>1032</v>
      </c>
      <c r="B39" s="955"/>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5"/>
      <c r="AP39" s="955"/>
      <c r="AQ39" s="955"/>
      <c r="AR39" s="955"/>
      <c r="AS39" s="955"/>
      <c r="AT39" s="955"/>
      <c r="AU39" s="955"/>
      <c r="AV39" s="955"/>
      <c r="AW39" s="955"/>
      <c r="AX39" s="955"/>
      <c r="AY39" s="955"/>
      <c r="AZ39" s="955"/>
      <c r="BA39" s="955"/>
      <c r="BB39" s="955"/>
      <c r="BC39" s="955"/>
      <c r="BD39" s="955"/>
      <c r="BE39" s="955"/>
      <c r="BF39" s="955"/>
      <c r="BG39" s="955"/>
      <c r="BH39" s="955"/>
      <c r="BI39" s="955"/>
      <c r="BJ39" s="955"/>
      <c r="BK39" s="955"/>
      <c r="BL39" s="955"/>
      <c r="BM39" s="955"/>
      <c r="BN39" s="955"/>
      <c r="BO39" s="955"/>
      <c r="BP39" s="955"/>
      <c r="BQ39" s="955"/>
      <c r="BR39" s="955"/>
      <c r="BS39" s="955"/>
      <c r="BT39" s="955"/>
      <c r="BU39" s="955"/>
      <c r="BV39" s="955"/>
      <c r="BW39" s="956"/>
      <c r="BX39" s="979"/>
      <c r="BY39" s="980"/>
      <c r="BZ39" s="980"/>
      <c r="CA39" s="980"/>
      <c r="CB39" s="980"/>
      <c r="CC39" s="980"/>
      <c r="CD39" s="980"/>
      <c r="CE39" s="981"/>
      <c r="CF39" s="982"/>
      <c r="CG39" s="980"/>
      <c r="CH39" s="980"/>
      <c r="CI39" s="980"/>
      <c r="CJ39" s="980"/>
      <c r="CK39" s="980"/>
      <c r="CL39" s="980"/>
      <c r="CM39" s="980"/>
      <c r="CN39" s="980"/>
      <c r="CO39" s="980"/>
      <c r="CP39" s="980"/>
      <c r="CQ39" s="980"/>
      <c r="CR39" s="981"/>
      <c r="CS39" s="982"/>
      <c r="CT39" s="980"/>
      <c r="CU39" s="980"/>
      <c r="CV39" s="980"/>
      <c r="CW39" s="980"/>
      <c r="CX39" s="980"/>
      <c r="CY39" s="980"/>
      <c r="CZ39" s="980"/>
      <c r="DA39" s="980"/>
      <c r="DB39" s="980"/>
      <c r="DC39" s="980"/>
      <c r="DD39" s="980"/>
      <c r="DE39" s="981"/>
      <c r="DF39" s="983"/>
      <c r="DG39" s="984"/>
      <c r="DH39" s="984"/>
      <c r="DI39" s="984"/>
      <c r="DJ39" s="984"/>
      <c r="DK39" s="984"/>
      <c r="DL39" s="984"/>
      <c r="DM39" s="984"/>
      <c r="DN39" s="984"/>
      <c r="DO39" s="984"/>
      <c r="DP39" s="984"/>
      <c r="DQ39" s="984"/>
      <c r="DR39" s="985"/>
      <c r="DS39" s="986"/>
      <c r="DT39" s="987"/>
      <c r="DU39" s="987"/>
      <c r="DV39" s="987"/>
      <c r="DW39" s="987"/>
      <c r="DX39" s="987"/>
      <c r="DY39" s="987"/>
      <c r="DZ39" s="987"/>
      <c r="EA39" s="987"/>
      <c r="EB39" s="987"/>
      <c r="EC39" s="987"/>
      <c r="ED39" s="987"/>
      <c r="EE39" s="988"/>
      <c r="EF39" s="986"/>
      <c r="EG39" s="987"/>
      <c r="EH39" s="987"/>
      <c r="EI39" s="987"/>
      <c r="EJ39" s="987"/>
      <c r="EK39" s="987"/>
      <c r="EL39" s="987"/>
      <c r="EM39" s="987"/>
      <c r="EN39" s="987"/>
      <c r="EO39" s="987"/>
      <c r="EP39" s="987"/>
      <c r="EQ39" s="987"/>
      <c r="ER39" s="988"/>
      <c r="ES39" s="989"/>
      <c r="ET39" s="990"/>
      <c r="EU39" s="990"/>
      <c r="EV39" s="990"/>
      <c r="EW39" s="990"/>
      <c r="EX39" s="990"/>
      <c r="EY39" s="990"/>
      <c r="EZ39" s="990"/>
      <c r="FA39" s="990"/>
      <c r="FB39" s="990"/>
      <c r="FC39" s="990"/>
      <c r="FD39" s="990"/>
      <c r="FE39" s="991"/>
    </row>
    <row r="40" spans="1:161" ht="10.5" customHeight="1">
      <c r="A40" s="949" t="s">
        <v>755</v>
      </c>
      <c r="B40" s="950"/>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0"/>
      <c r="AR40" s="950"/>
      <c r="AS40" s="950"/>
      <c r="AT40" s="950"/>
      <c r="AU40" s="950"/>
      <c r="AV40" s="950"/>
      <c r="AW40" s="950"/>
      <c r="AX40" s="950"/>
      <c r="AY40" s="950"/>
      <c r="AZ40" s="950"/>
      <c r="BA40" s="950"/>
      <c r="BB40" s="950"/>
      <c r="BC40" s="950"/>
      <c r="BD40" s="950"/>
      <c r="BE40" s="950"/>
      <c r="BF40" s="950"/>
      <c r="BG40" s="950"/>
      <c r="BH40" s="950"/>
      <c r="BI40" s="950"/>
      <c r="BJ40" s="950"/>
      <c r="BK40" s="950"/>
      <c r="BL40" s="950"/>
      <c r="BM40" s="950"/>
      <c r="BN40" s="950"/>
      <c r="BO40" s="950"/>
      <c r="BP40" s="950"/>
      <c r="BQ40" s="950"/>
      <c r="BR40" s="950"/>
      <c r="BS40" s="950"/>
      <c r="BT40" s="950"/>
      <c r="BU40" s="950"/>
      <c r="BV40" s="950"/>
      <c r="BW40" s="951"/>
      <c r="BX40" s="972" t="s">
        <v>756</v>
      </c>
      <c r="BY40" s="973"/>
      <c r="BZ40" s="973"/>
      <c r="CA40" s="973"/>
      <c r="CB40" s="973"/>
      <c r="CC40" s="973"/>
      <c r="CD40" s="973"/>
      <c r="CE40" s="974"/>
      <c r="CF40" s="975" t="s">
        <v>757</v>
      </c>
      <c r="CG40" s="973"/>
      <c r="CH40" s="973"/>
      <c r="CI40" s="973"/>
      <c r="CJ40" s="973"/>
      <c r="CK40" s="973"/>
      <c r="CL40" s="973"/>
      <c r="CM40" s="973"/>
      <c r="CN40" s="973"/>
      <c r="CO40" s="973"/>
      <c r="CP40" s="973"/>
      <c r="CQ40" s="973"/>
      <c r="CR40" s="974"/>
      <c r="CS40" s="975" t="s">
        <v>800</v>
      </c>
      <c r="CT40" s="973"/>
      <c r="CU40" s="973"/>
      <c r="CV40" s="973"/>
      <c r="CW40" s="973"/>
      <c r="CX40" s="973"/>
      <c r="CY40" s="973"/>
      <c r="CZ40" s="973"/>
      <c r="DA40" s="973"/>
      <c r="DB40" s="973"/>
      <c r="DC40" s="973"/>
      <c r="DD40" s="973"/>
      <c r="DE40" s="974"/>
      <c r="DF40" s="976">
        <f>DF41+DF43</f>
        <v>47044220</v>
      </c>
      <c r="DG40" s="977"/>
      <c r="DH40" s="977"/>
      <c r="DI40" s="977"/>
      <c r="DJ40" s="977"/>
      <c r="DK40" s="977"/>
      <c r="DL40" s="977"/>
      <c r="DM40" s="977"/>
      <c r="DN40" s="977"/>
      <c r="DO40" s="977"/>
      <c r="DP40" s="977"/>
      <c r="DQ40" s="977"/>
      <c r="DR40" s="978"/>
      <c r="DS40" s="966"/>
      <c r="DT40" s="967"/>
      <c r="DU40" s="967"/>
      <c r="DV40" s="967"/>
      <c r="DW40" s="967"/>
      <c r="DX40" s="967"/>
      <c r="DY40" s="967"/>
      <c r="DZ40" s="967"/>
      <c r="EA40" s="967"/>
      <c r="EB40" s="967"/>
      <c r="EC40" s="967"/>
      <c r="ED40" s="967"/>
      <c r="EE40" s="968"/>
      <c r="EF40" s="966"/>
      <c r="EG40" s="967"/>
      <c r="EH40" s="967"/>
      <c r="EI40" s="967"/>
      <c r="EJ40" s="967"/>
      <c r="EK40" s="967"/>
      <c r="EL40" s="967"/>
      <c r="EM40" s="967"/>
      <c r="EN40" s="967"/>
      <c r="EO40" s="967"/>
      <c r="EP40" s="967"/>
      <c r="EQ40" s="967"/>
      <c r="ER40" s="968"/>
      <c r="ES40" s="969"/>
      <c r="ET40" s="970"/>
      <c r="EU40" s="970"/>
      <c r="EV40" s="970"/>
      <c r="EW40" s="970"/>
      <c r="EX40" s="970"/>
      <c r="EY40" s="970"/>
      <c r="EZ40" s="970"/>
      <c r="FA40" s="970"/>
      <c r="FB40" s="970"/>
      <c r="FC40" s="970"/>
      <c r="FD40" s="970"/>
      <c r="FE40" s="971"/>
    </row>
    <row r="41" spans="1:161" ht="33.75" customHeight="1">
      <c r="A41" s="806" t="s">
        <v>758</v>
      </c>
      <c r="B41" s="840"/>
      <c r="C41" s="840"/>
      <c r="D41" s="840"/>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840"/>
      <c r="AN41" s="840"/>
      <c r="AO41" s="840"/>
      <c r="AP41" s="840"/>
      <c r="AQ41" s="840"/>
      <c r="AR41" s="840"/>
      <c r="AS41" s="840"/>
      <c r="AT41" s="840"/>
      <c r="AU41" s="840"/>
      <c r="AV41" s="840"/>
      <c r="AW41" s="840"/>
      <c r="AX41" s="840"/>
      <c r="AY41" s="840"/>
      <c r="AZ41" s="840"/>
      <c r="BA41" s="840"/>
      <c r="BB41" s="840"/>
      <c r="BC41" s="840"/>
      <c r="BD41" s="840"/>
      <c r="BE41" s="840"/>
      <c r="BF41" s="840"/>
      <c r="BG41" s="840"/>
      <c r="BH41" s="840"/>
      <c r="BI41" s="840"/>
      <c r="BJ41" s="840"/>
      <c r="BK41" s="840"/>
      <c r="BL41" s="840"/>
      <c r="BM41" s="840"/>
      <c r="BN41" s="840"/>
      <c r="BO41" s="840"/>
      <c r="BP41" s="840"/>
      <c r="BQ41" s="840"/>
      <c r="BR41" s="840"/>
      <c r="BS41" s="840"/>
      <c r="BT41" s="840"/>
      <c r="BU41" s="840"/>
      <c r="BV41" s="840"/>
      <c r="BW41" s="840"/>
      <c r="BX41" s="808" t="s">
        <v>759</v>
      </c>
      <c r="BY41" s="809"/>
      <c r="BZ41" s="809"/>
      <c r="CA41" s="809"/>
      <c r="CB41" s="809"/>
      <c r="CC41" s="809"/>
      <c r="CD41" s="809"/>
      <c r="CE41" s="810"/>
      <c r="CF41" s="811" t="s">
        <v>757</v>
      </c>
      <c r="CG41" s="809"/>
      <c r="CH41" s="809"/>
      <c r="CI41" s="809"/>
      <c r="CJ41" s="809"/>
      <c r="CK41" s="809"/>
      <c r="CL41" s="809"/>
      <c r="CM41" s="809"/>
      <c r="CN41" s="809"/>
      <c r="CO41" s="809"/>
      <c r="CP41" s="809"/>
      <c r="CQ41" s="809"/>
      <c r="CR41" s="810"/>
      <c r="CS41" s="811" t="s">
        <v>800</v>
      </c>
      <c r="CT41" s="809"/>
      <c r="CU41" s="809"/>
      <c r="CV41" s="809"/>
      <c r="CW41" s="809"/>
      <c r="CX41" s="809"/>
      <c r="CY41" s="809"/>
      <c r="CZ41" s="809"/>
      <c r="DA41" s="809"/>
      <c r="DB41" s="809"/>
      <c r="DC41" s="809"/>
      <c r="DD41" s="809"/>
      <c r="DE41" s="810"/>
      <c r="DF41" s="813">
        <v>46944220</v>
      </c>
      <c r="DG41" s="814"/>
      <c r="DH41" s="814"/>
      <c r="DI41" s="814"/>
      <c r="DJ41" s="814"/>
      <c r="DK41" s="814"/>
      <c r="DL41" s="814"/>
      <c r="DM41" s="814"/>
      <c r="DN41" s="814"/>
      <c r="DO41" s="814"/>
      <c r="DP41" s="814"/>
      <c r="DQ41" s="814"/>
      <c r="DR41" s="815"/>
      <c r="DS41" s="803"/>
      <c r="DT41" s="804"/>
      <c r="DU41" s="804"/>
      <c r="DV41" s="804"/>
      <c r="DW41" s="804"/>
      <c r="DX41" s="804"/>
      <c r="DY41" s="804"/>
      <c r="DZ41" s="804"/>
      <c r="EA41" s="804"/>
      <c r="EB41" s="804"/>
      <c r="EC41" s="804"/>
      <c r="ED41" s="804"/>
      <c r="EE41" s="805"/>
      <c r="EF41" s="803"/>
      <c r="EG41" s="804"/>
      <c r="EH41" s="804"/>
      <c r="EI41" s="804"/>
      <c r="EJ41" s="804"/>
      <c r="EK41" s="804"/>
      <c r="EL41" s="804"/>
      <c r="EM41" s="804"/>
      <c r="EN41" s="804"/>
      <c r="EO41" s="804"/>
      <c r="EP41" s="804"/>
      <c r="EQ41" s="804"/>
      <c r="ER41" s="805"/>
      <c r="ES41" s="800"/>
      <c r="ET41" s="801"/>
      <c r="EU41" s="801"/>
      <c r="EV41" s="801"/>
      <c r="EW41" s="801"/>
      <c r="EX41" s="801"/>
      <c r="EY41" s="801"/>
      <c r="EZ41" s="801"/>
      <c r="FA41" s="801"/>
      <c r="FB41" s="801"/>
      <c r="FC41" s="801"/>
      <c r="FD41" s="801"/>
      <c r="FE41" s="802"/>
    </row>
    <row r="42" spans="1:161" ht="22.5" customHeight="1">
      <c r="A42" s="806" t="s">
        <v>760</v>
      </c>
      <c r="B42" s="840"/>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c r="AT42" s="840"/>
      <c r="AU42" s="840"/>
      <c r="AV42" s="840"/>
      <c r="AW42" s="840"/>
      <c r="AX42" s="840"/>
      <c r="AY42" s="840"/>
      <c r="AZ42" s="840"/>
      <c r="BA42" s="840"/>
      <c r="BB42" s="840"/>
      <c r="BC42" s="840"/>
      <c r="BD42" s="840"/>
      <c r="BE42" s="840"/>
      <c r="BF42" s="840"/>
      <c r="BG42" s="840"/>
      <c r="BH42" s="840"/>
      <c r="BI42" s="840"/>
      <c r="BJ42" s="840"/>
      <c r="BK42" s="840"/>
      <c r="BL42" s="840"/>
      <c r="BM42" s="840"/>
      <c r="BN42" s="840"/>
      <c r="BO42" s="840"/>
      <c r="BP42" s="840"/>
      <c r="BQ42" s="840"/>
      <c r="BR42" s="840"/>
      <c r="BS42" s="840"/>
      <c r="BT42" s="840"/>
      <c r="BU42" s="840"/>
      <c r="BV42" s="840"/>
      <c r="BW42" s="840"/>
      <c r="BX42" s="808" t="s">
        <v>761</v>
      </c>
      <c r="BY42" s="809"/>
      <c r="BZ42" s="809"/>
      <c r="CA42" s="809"/>
      <c r="CB42" s="809"/>
      <c r="CC42" s="809"/>
      <c r="CD42" s="809"/>
      <c r="CE42" s="810"/>
      <c r="CF42" s="811" t="s">
        <v>757</v>
      </c>
      <c r="CG42" s="809"/>
      <c r="CH42" s="809"/>
      <c r="CI42" s="809"/>
      <c r="CJ42" s="809"/>
      <c r="CK42" s="809"/>
      <c r="CL42" s="809"/>
      <c r="CM42" s="809"/>
      <c r="CN42" s="809"/>
      <c r="CO42" s="809"/>
      <c r="CP42" s="809"/>
      <c r="CQ42" s="809"/>
      <c r="CR42" s="810"/>
      <c r="CS42" s="811"/>
      <c r="CT42" s="809"/>
      <c r="CU42" s="809"/>
      <c r="CV42" s="809"/>
      <c r="CW42" s="809"/>
      <c r="CX42" s="809"/>
      <c r="CY42" s="809"/>
      <c r="CZ42" s="809"/>
      <c r="DA42" s="809"/>
      <c r="DB42" s="809"/>
      <c r="DC42" s="809"/>
      <c r="DD42" s="809"/>
      <c r="DE42" s="810"/>
      <c r="DF42" s="813"/>
      <c r="DG42" s="814"/>
      <c r="DH42" s="814"/>
      <c r="DI42" s="814"/>
      <c r="DJ42" s="814"/>
      <c r="DK42" s="814"/>
      <c r="DL42" s="814"/>
      <c r="DM42" s="814"/>
      <c r="DN42" s="814"/>
      <c r="DO42" s="814"/>
      <c r="DP42" s="814"/>
      <c r="DQ42" s="814"/>
      <c r="DR42" s="815"/>
      <c r="DS42" s="803"/>
      <c r="DT42" s="804"/>
      <c r="DU42" s="804"/>
      <c r="DV42" s="804"/>
      <c r="DW42" s="804"/>
      <c r="DX42" s="804"/>
      <c r="DY42" s="804"/>
      <c r="DZ42" s="804"/>
      <c r="EA42" s="804"/>
      <c r="EB42" s="804"/>
      <c r="EC42" s="804"/>
      <c r="ED42" s="804"/>
      <c r="EE42" s="805"/>
      <c r="EF42" s="803"/>
      <c r="EG42" s="804"/>
      <c r="EH42" s="804"/>
      <c r="EI42" s="804"/>
      <c r="EJ42" s="804"/>
      <c r="EK42" s="804"/>
      <c r="EL42" s="804"/>
      <c r="EM42" s="804"/>
      <c r="EN42" s="804"/>
      <c r="EO42" s="804"/>
      <c r="EP42" s="804"/>
      <c r="EQ42" s="804"/>
      <c r="ER42" s="805"/>
      <c r="ES42" s="800"/>
      <c r="ET42" s="801"/>
      <c r="EU42" s="801"/>
      <c r="EV42" s="801"/>
      <c r="EW42" s="801"/>
      <c r="EX42" s="801"/>
      <c r="EY42" s="801"/>
      <c r="EZ42" s="801"/>
      <c r="FA42" s="801"/>
      <c r="FB42" s="801"/>
      <c r="FC42" s="801"/>
      <c r="FD42" s="801"/>
      <c r="FE42" s="802"/>
    </row>
    <row r="43" spans="1:161" ht="10.5" customHeight="1">
      <c r="A43" s="958" t="s">
        <v>980</v>
      </c>
      <c r="B43" s="958"/>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58"/>
      <c r="AY43" s="958"/>
      <c r="AZ43" s="958"/>
      <c r="BA43" s="958"/>
      <c r="BB43" s="958"/>
      <c r="BC43" s="958"/>
      <c r="BD43" s="958"/>
      <c r="BE43" s="958"/>
      <c r="BF43" s="958"/>
      <c r="BG43" s="958"/>
      <c r="BH43" s="958"/>
      <c r="BI43" s="958"/>
      <c r="BJ43" s="958"/>
      <c r="BK43" s="958"/>
      <c r="BL43" s="958"/>
      <c r="BM43" s="958"/>
      <c r="BN43" s="958"/>
      <c r="BO43" s="958"/>
      <c r="BP43" s="958"/>
      <c r="BQ43" s="958"/>
      <c r="BR43" s="958"/>
      <c r="BS43" s="958"/>
      <c r="BT43" s="958"/>
      <c r="BU43" s="958"/>
      <c r="BV43" s="958"/>
      <c r="BW43" s="958"/>
      <c r="BX43" s="959" t="s">
        <v>981</v>
      </c>
      <c r="BY43" s="960"/>
      <c r="BZ43" s="960"/>
      <c r="CA43" s="960"/>
      <c r="CB43" s="960"/>
      <c r="CC43" s="960"/>
      <c r="CD43" s="960"/>
      <c r="CE43" s="961"/>
      <c r="CF43" s="962" t="s">
        <v>757</v>
      </c>
      <c r="CG43" s="960"/>
      <c r="CH43" s="960"/>
      <c r="CI43" s="960"/>
      <c r="CJ43" s="960"/>
      <c r="CK43" s="960"/>
      <c r="CL43" s="960"/>
      <c r="CM43" s="960"/>
      <c r="CN43" s="960"/>
      <c r="CO43" s="960"/>
      <c r="CP43" s="960"/>
      <c r="CQ43" s="960"/>
      <c r="CR43" s="961"/>
      <c r="CS43" s="962" t="s">
        <v>800</v>
      </c>
      <c r="CT43" s="960"/>
      <c r="CU43" s="960"/>
      <c r="CV43" s="960"/>
      <c r="CW43" s="960"/>
      <c r="CX43" s="960"/>
      <c r="CY43" s="960"/>
      <c r="CZ43" s="960"/>
      <c r="DA43" s="960"/>
      <c r="DB43" s="960"/>
      <c r="DC43" s="960"/>
      <c r="DD43" s="960"/>
      <c r="DE43" s="961"/>
      <c r="DF43" s="963">
        <v>100000</v>
      </c>
      <c r="DG43" s="964"/>
      <c r="DH43" s="964"/>
      <c r="DI43" s="964"/>
      <c r="DJ43" s="964"/>
      <c r="DK43" s="964"/>
      <c r="DL43" s="964"/>
      <c r="DM43" s="964"/>
      <c r="DN43" s="964"/>
      <c r="DO43" s="964"/>
      <c r="DP43" s="964"/>
      <c r="DQ43" s="964"/>
      <c r="DR43" s="965"/>
      <c r="DS43" s="803"/>
      <c r="DT43" s="804"/>
      <c r="DU43" s="804"/>
      <c r="DV43" s="804"/>
      <c r="DW43" s="804"/>
      <c r="DX43" s="804"/>
      <c r="DY43" s="804"/>
      <c r="DZ43" s="804"/>
      <c r="EA43" s="804"/>
      <c r="EB43" s="804"/>
      <c r="EC43" s="804"/>
      <c r="ED43" s="804"/>
      <c r="EE43" s="805"/>
      <c r="EF43" s="803"/>
      <c r="EG43" s="804"/>
      <c r="EH43" s="804"/>
      <c r="EI43" s="804"/>
      <c r="EJ43" s="804"/>
      <c r="EK43" s="804"/>
      <c r="EL43" s="804"/>
      <c r="EM43" s="804"/>
      <c r="EN43" s="804"/>
      <c r="EO43" s="804"/>
      <c r="EP43" s="804"/>
      <c r="EQ43" s="804"/>
      <c r="ER43" s="805"/>
      <c r="ES43" s="800"/>
      <c r="ET43" s="801"/>
      <c r="EU43" s="801"/>
      <c r="EV43" s="801"/>
      <c r="EW43" s="801"/>
      <c r="EX43" s="801"/>
      <c r="EY43" s="801"/>
      <c r="EZ43" s="801"/>
      <c r="FA43" s="801"/>
      <c r="FB43" s="801"/>
      <c r="FC43" s="801"/>
      <c r="FD43" s="801"/>
      <c r="FE43" s="802"/>
    </row>
    <row r="44" spans="1:161" ht="10.5" customHeight="1">
      <c r="A44" s="944" t="s">
        <v>762</v>
      </c>
      <c r="B44" s="945"/>
      <c r="C44" s="945"/>
      <c r="D44" s="945"/>
      <c r="E44" s="945"/>
      <c r="F44" s="945"/>
      <c r="G44" s="945"/>
      <c r="H44" s="945"/>
      <c r="I44" s="945"/>
      <c r="J44" s="945"/>
      <c r="K44" s="945"/>
      <c r="L44" s="945"/>
      <c r="M44" s="945"/>
      <c r="N44" s="945"/>
      <c r="O44" s="945"/>
      <c r="P44" s="945"/>
      <c r="Q44" s="945"/>
      <c r="R44" s="945"/>
      <c r="S44" s="945"/>
      <c r="T44" s="945"/>
      <c r="U44" s="945"/>
      <c r="V44" s="945"/>
      <c r="W44" s="945"/>
      <c r="X44" s="945"/>
      <c r="Y44" s="945"/>
      <c r="Z44" s="945"/>
      <c r="AA44" s="945"/>
      <c r="AB44" s="945"/>
      <c r="AC44" s="945"/>
      <c r="AD44" s="945"/>
      <c r="AE44" s="945"/>
      <c r="AF44" s="945"/>
      <c r="AG44" s="945"/>
      <c r="AH44" s="945"/>
      <c r="AI44" s="945"/>
      <c r="AJ44" s="945"/>
      <c r="AK44" s="945"/>
      <c r="AL44" s="945"/>
      <c r="AM44" s="945"/>
      <c r="AN44" s="945"/>
      <c r="AO44" s="945"/>
      <c r="AP44" s="945"/>
      <c r="AQ44" s="945"/>
      <c r="AR44" s="945"/>
      <c r="AS44" s="945"/>
      <c r="AT44" s="945"/>
      <c r="AU44" s="945"/>
      <c r="AV44" s="945"/>
      <c r="AW44" s="945"/>
      <c r="AX44" s="945"/>
      <c r="AY44" s="945"/>
      <c r="AZ44" s="945"/>
      <c r="BA44" s="945"/>
      <c r="BB44" s="945"/>
      <c r="BC44" s="945"/>
      <c r="BD44" s="945"/>
      <c r="BE44" s="945"/>
      <c r="BF44" s="945"/>
      <c r="BG44" s="945"/>
      <c r="BH44" s="945"/>
      <c r="BI44" s="945"/>
      <c r="BJ44" s="945"/>
      <c r="BK44" s="945"/>
      <c r="BL44" s="945"/>
      <c r="BM44" s="945"/>
      <c r="BN44" s="945"/>
      <c r="BO44" s="945"/>
      <c r="BP44" s="945"/>
      <c r="BQ44" s="945"/>
      <c r="BR44" s="945"/>
      <c r="BS44" s="945"/>
      <c r="BT44" s="945"/>
      <c r="BU44" s="945"/>
      <c r="BV44" s="945"/>
      <c r="BW44" s="946"/>
      <c r="BX44" s="808" t="s">
        <v>763</v>
      </c>
      <c r="BY44" s="809"/>
      <c r="BZ44" s="809"/>
      <c r="CA44" s="809"/>
      <c r="CB44" s="809"/>
      <c r="CC44" s="809"/>
      <c r="CD44" s="809"/>
      <c r="CE44" s="810"/>
      <c r="CF44" s="811" t="s">
        <v>764</v>
      </c>
      <c r="CG44" s="809"/>
      <c r="CH44" s="809"/>
      <c r="CI44" s="809"/>
      <c r="CJ44" s="809"/>
      <c r="CK44" s="809"/>
      <c r="CL44" s="809"/>
      <c r="CM44" s="809"/>
      <c r="CN44" s="809"/>
      <c r="CO44" s="809"/>
      <c r="CP44" s="809"/>
      <c r="CQ44" s="809"/>
      <c r="CR44" s="810"/>
      <c r="CS44" s="811"/>
      <c r="CT44" s="809"/>
      <c r="CU44" s="809"/>
      <c r="CV44" s="809"/>
      <c r="CW44" s="809"/>
      <c r="CX44" s="809"/>
      <c r="CY44" s="809"/>
      <c r="CZ44" s="809"/>
      <c r="DA44" s="809"/>
      <c r="DB44" s="809"/>
      <c r="DC44" s="809"/>
      <c r="DD44" s="809"/>
      <c r="DE44" s="810"/>
      <c r="DF44" s="813"/>
      <c r="DG44" s="814"/>
      <c r="DH44" s="814"/>
      <c r="DI44" s="814"/>
      <c r="DJ44" s="814"/>
      <c r="DK44" s="814"/>
      <c r="DL44" s="814"/>
      <c r="DM44" s="814"/>
      <c r="DN44" s="814"/>
      <c r="DO44" s="814"/>
      <c r="DP44" s="814"/>
      <c r="DQ44" s="814"/>
      <c r="DR44" s="815"/>
      <c r="DS44" s="803"/>
      <c r="DT44" s="804"/>
      <c r="DU44" s="804"/>
      <c r="DV44" s="804"/>
      <c r="DW44" s="804"/>
      <c r="DX44" s="804"/>
      <c r="DY44" s="804"/>
      <c r="DZ44" s="804"/>
      <c r="EA44" s="804"/>
      <c r="EB44" s="804"/>
      <c r="EC44" s="804"/>
      <c r="ED44" s="804"/>
      <c r="EE44" s="805"/>
      <c r="EF44" s="803"/>
      <c r="EG44" s="804"/>
      <c r="EH44" s="804"/>
      <c r="EI44" s="804"/>
      <c r="EJ44" s="804"/>
      <c r="EK44" s="804"/>
      <c r="EL44" s="804"/>
      <c r="EM44" s="804"/>
      <c r="EN44" s="804"/>
      <c r="EO44" s="804"/>
      <c r="EP44" s="804"/>
      <c r="EQ44" s="804"/>
      <c r="ER44" s="805"/>
      <c r="ES44" s="800"/>
      <c r="ET44" s="801"/>
      <c r="EU44" s="801"/>
      <c r="EV44" s="801"/>
      <c r="EW44" s="801"/>
      <c r="EX44" s="801"/>
      <c r="EY44" s="801"/>
      <c r="EZ44" s="801"/>
      <c r="FA44" s="801"/>
      <c r="FB44" s="801"/>
      <c r="FC44" s="801"/>
      <c r="FD44" s="801"/>
      <c r="FE44" s="802"/>
    </row>
    <row r="45" spans="1:161" ht="10.5" customHeight="1">
      <c r="A45" s="957" t="s">
        <v>264</v>
      </c>
      <c r="B45" s="957"/>
      <c r="C45" s="957"/>
      <c r="D45" s="957"/>
      <c r="E45" s="957"/>
      <c r="F45" s="957"/>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957"/>
      <c r="AP45" s="957"/>
      <c r="AQ45" s="957"/>
      <c r="AR45" s="957"/>
      <c r="AS45" s="957"/>
      <c r="AT45" s="957"/>
      <c r="AU45" s="957"/>
      <c r="AV45" s="957"/>
      <c r="AW45" s="957"/>
      <c r="AX45" s="957"/>
      <c r="AY45" s="957"/>
      <c r="AZ45" s="957"/>
      <c r="BA45" s="957"/>
      <c r="BB45" s="957"/>
      <c r="BC45" s="957"/>
      <c r="BD45" s="957"/>
      <c r="BE45" s="957"/>
      <c r="BF45" s="957"/>
      <c r="BG45" s="957"/>
      <c r="BH45" s="957"/>
      <c r="BI45" s="957"/>
      <c r="BJ45" s="957"/>
      <c r="BK45" s="957"/>
      <c r="BL45" s="957"/>
      <c r="BM45" s="957"/>
      <c r="BN45" s="957"/>
      <c r="BO45" s="957"/>
      <c r="BP45" s="957"/>
      <c r="BQ45" s="957"/>
      <c r="BR45" s="957"/>
      <c r="BS45" s="957"/>
      <c r="BT45" s="957"/>
      <c r="BU45" s="957"/>
      <c r="BV45" s="957"/>
      <c r="BW45" s="957"/>
      <c r="BX45" s="880" t="s">
        <v>765</v>
      </c>
      <c r="BY45" s="881"/>
      <c r="BZ45" s="881"/>
      <c r="CA45" s="881"/>
      <c r="CB45" s="881"/>
      <c r="CC45" s="881"/>
      <c r="CD45" s="881"/>
      <c r="CE45" s="882"/>
      <c r="CF45" s="883" t="s">
        <v>764</v>
      </c>
      <c r="CG45" s="881"/>
      <c r="CH45" s="881"/>
      <c r="CI45" s="881"/>
      <c r="CJ45" s="881"/>
      <c r="CK45" s="881"/>
      <c r="CL45" s="881"/>
      <c r="CM45" s="881"/>
      <c r="CN45" s="881"/>
      <c r="CO45" s="881"/>
      <c r="CP45" s="881"/>
      <c r="CQ45" s="881"/>
      <c r="CR45" s="882"/>
      <c r="CS45" s="883"/>
      <c r="CT45" s="881"/>
      <c r="CU45" s="881"/>
      <c r="CV45" s="881"/>
      <c r="CW45" s="881"/>
      <c r="CX45" s="881"/>
      <c r="CY45" s="881"/>
      <c r="CZ45" s="881"/>
      <c r="DA45" s="881"/>
      <c r="DB45" s="881"/>
      <c r="DC45" s="881"/>
      <c r="DD45" s="881"/>
      <c r="DE45" s="882"/>
      <c r="DF45" s="884"/>
      <c r="DG45" s="885"/>
      <c r="DH45" s="885"/>
      <c r="DI45" s="885"/>
      <c r="DJ45" s="885"/>
      <c r="DK45" s="885"/>
      <c r="DL45" s="885"/>
      <c r="DM45" s="885"/>
      <c r="DN45" s="885"/>
      <c r="DO45" s="885"/>
      <c r="DP45" s="885"/>
      <c r="DQ45" s="885"/>
      <c r="DR45" s="886"/>
      <c r="DS45" s="861"/>
      <c r="DT45" s="862"/>
      <c r="DU45" s="862"/>
      <c r="DV45" s="862"/>
      <c r="DW45" s="862"/>
      <c r="DX45" s="862"/>
      <c r="DY45" s="862"/>
      <c r="DZ45" s="862"/>
      <c r="EA45" s="862"/>
      <c r="EB45" s="862"/>
      <c r="EC45" s="862"/>
      <c r="ED45" s="862"/>
      <c r="EE45" s="863"/>
      <c r="EF45" s="861"/>
      <c r="EG45" s="862"/>
      <c r="EH45" s="862"/>
      <c r="EI45" s="862"/>
      <c r="EJ45" s="862"/>
      <c r="EK45" s="862"/>
      <c r="EL45" s="862"/>
      <c r="EM45" s="862"/>
      <c r="EN45" s="862"/>
      <c r="EO45" s="862"/>
      <c r="EP45" s="862"/>
      <c r="EQ45" s="862"/>
      <c r="ER45" s="863"/>
      <c r="ES45" s="864"/>
      <c r="ET45" s="865"/>
      <c r="EU45" s="865"/>
      <c r="EV45" s="865"/>
      <c r="EW45" s="865"/>
      <c r="EX45" s="865"/>
      <c r="EY45" s="865"/>
      <c r="EZ45" s="865"/>
      <c r="FA45" s="865"/>
      <c r="FB45" s="865"/>
      <c r="FC45" s="865"/>
      <c r="FD45" s="865"/>
      <c r="FE45" s="866"/>
    </row>
    <row r="46" spans="1:161" ht="10.5" customHeight="1">
      <c r="A46" s="955"/>
      <c r="B46" s="955"/>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955"/>
      <c r="AY46" s="955"/>
      <c r="AZ46" s="955"/>
      <c r="BA46" s="955"/>
      <c r="BB46" s="955"/>
      <c r="BC46" s="955"/>
      <c r="BD46" s="955"/>
      <c r="BE46" s="955"/>
      <c r="BF46" s="955"/>
      <c r="BG46" s="955"/>
      <c r="BH46" s="955"/>
      <c r="BI46" s="955"/>
      <c r="BJ46" s="955"/>
      <c r="BK46" s="955"/>
      <c r="BL46" s="955"/>
      <c r="BM46" s="955"/>
      <c r="BN46" s="955"/>
      <c r="BO46" s="955"/>
      <c r="BP46" s="955"/>
      <c r="BQ46" s="955"/>
      <c r="BR46" s="955"/>
      <c r="BS46" s="955"/>
      <c r="BT46" s="955"/>
      <c r="BU46" s="955"/>
      <c r="BV46" s="955"/>
      <c r="BW46" s="956"/>
      <c r="BX46" s="788"/>
      <c r="BY46" s="789"/>
      <c r="BZ46" s="789"/>
      <c r="CA46" s="789"/>
      <c r="CB46" s="789"/>
      <c r="CC46" s="789"/>
      <c r="CD46" s="789"/>
      <c r="CE46" s="790"/>
      <c r="CF46" s="791"/>
      <c r="CG46" s="789"/>
      <c r="CH46" s="789"/>
      <c r="CI46" s="789"/>
      <c r="CJ46" s="789"/>
      <c r="CK46" s="789"/>
      <c r="CL46" s="789"/>
      <c r="CM46" s="789"/>
      <c r="CN46" s="789"/>
      <c r="CO46" s="789"/>
      <c r="CP46" s="789"/>
      <c r="CQ46" s="789"/>
      <c r="CR46" s="790"/>
      <c r="CS46" s="791"/>
      <c r="CT46" s="789"/>
      <c r="CU46" s="789"/>
      <c r="CV46" s="789"/>
      <c r="CW46" s="789"/>
      <c r="CX46" s="789"/>
      <c r="CY46" s="789"/>
      <c r="CZ46" s="789"/>
      <c r="DA46" s="789"/>
      <c r="DB46" s="789"/>
      <c r="DC46" s="789"/>
      <c r="DD46" s="789"/>
      <c r="DE46" s="790"/>
      <c r="DF46" s="795"/>
      <c r="DG46" s="796"/>
      <c r="DH46" s="796"/>
      <c r="DI46" s="796"/>
      <c r="DJ46" s="796"/>
      <c r="DK46" s="796"/>
      <c r="DL46" s="796"/>
      <c r="DM46" s="796"/>
      <c r="DN46" s="796"/>
      <c r="DO46" s="796"/>
      <c r="DP46" s="796"/>
      <c r="DQ46" s="796"/>
      <c r="DR46" s="797"/>
      <c r="DS46" s="782"/>
      <c r="DT46" s="783"/>
      <c r="DU46" s="783"/>
      <c r="DV46" s="783"/>
      <c r="DW46" s="783"/>
      <c r="DX46" s="783"/>
      <c r="DY46" s="783"/>
      <c r="DZ46" s="783"/>
      <c r="EA46" s="783"/>
      <c r="EB46" s="783"/>
      <c r="EC46" s="783"/>
      <c r="ED46" s="783"/>
      <c r="EE46" s="784"/>
      <c r="EF46" s="782"/>
      <c r="EG46" s="783"/>
      <c r="EH46" s="783"/>
      <c r="EI46" s="783"/>
      <c r="EJ46" s="783"/>
      <c r="EK46" s="783"/>
      <c r="EL46" s="783"/>
      <c r="EM46" s="783"/>
      <c r="EN46" s="783"/>
      <c r="EO46" s="783"/>
      <c r="EP46" s="783"/>
      <c r="EQ46" s="783"/>
      <c r="ER46" s="784"/>
      <c r="ES46" s="785"/>
      <c r="ET46" s="786"/>
      <c r="EU46" s="786"/>
      <c r="EV46" s="786"/>
      <c r="EW46" s="786"/>
      <c r="EX46" s="786"/>
      <c r="EY46" s="786"/>
      <c r="EZ46" s="786"/>
      <c r="FA46" s="786"/>
      <c r="FB46" s="786"/>
      <c r="FC46" s="786"/>
      <c r="FD46" s="786"/>
      <c r="FE46" s="787"/>
    </row>
    <row r="47" spans="1:161" ht="10.5" customHeight="1">
      <c r="A47" s="944" t="s">
        <v>766</v>
      </c>
      <c r="B47" s="945"/>
      <c r="C47" s="945"/>
      <c r="D47" s="945"/>
      <c r="E47" s="945"/>
      <c r="F47" s="945"/>
      <c r="G47" s="945"/>
      <c r="H47" s="945"/>
      <c r="I47" s="945"/>
      <c r="J47" s="945"/>
      <c r="K47" s="945"/>
      <c r="L47" s="945"/>
      <c r="M47" s="945"/>
      <c r="N47" s="945"/>
      <c r="O47" s="945"/>
      <c r="P47" s="945"/>
      <c r="Q47" s="945"/>
      <c r="R47" s="945"/>
      <c r="S47" s="945"/>
      <c r="T47" s="945"/>
      <c r="U47" s="945"/>
      <c r="V47" s="945"/>
      <c r="W47" s="945"/>
      <c r="X47" s="945"/>
      <c r="Y47" s="945"/>
      <c r="Z47" s="945"/>
      <c r="AA47" s="945"/>
      <c r="AB47" s="945"/>
      <c r="AC47" s="945"/>
      <c r="AD47" s="945"/>
      <c r="AE47" s="945"/>
      <c r="AF47" s="945"/>
      <c r="AG47" s="945"/>
      <c r="AH47" s="945"/>
      <c r="AI47" s="945"/>
      <c r="AJ47" s="945"/>
      <c r="AK47" s="945"/>
      <c r="AL47" s="945"/>
      <c r="AM47" s="945"/>
      <c r="AN47" s="945"/>
      <c r="AO47" s="945"/>
      <c r="AP47" s="945"/>
      <c r="AQ47" s="945"/>
      <c r="AR47" s="945"/>
      <c r="AS47" s="945"/>
      <c r="AT47" s="945"/>
      <c r="AU47" s="945"/>
      <c r="AV47" s="945"/>
      <c r="AW47" s="945"/>
      <c r="AX47" s="945"/>
      <c r="AY47" s="945"/>
      <c r="AZ47" s="945"/>
      <c r="BA47" s="945"/>
      <c r="BB47" s="945"/>
      <c r="BC47" s="945"/>
      <c r="BD47" s="945"/>
      <c r="BE47" s="945"/>
      <c r="BF47" s="945"/>
      <c r="BG47" s="945"/>
      <c r="BH47" s="945"/>
      <c r="BI47" s="945"/>
      <c r="BJ47" s="945"/>
      <c r="BK47" s="945"/>
      <c r="BL47" s="945"/>
      <c r="BM47" s="945"/>
      <c r="BN47" s="945"/>
      <c r="BO47" s="945"/>
      <c r="BP47" s="945"/>
      <c r="BQ47" s="945"/>
      <c r="BR47" s="945"/>
      <c r="BS47" s="945"/>
      <c r="BT47" s="945"/>
      <c r="BU47" s="945"/>
      <c r="BV47" s="945"/>
      <c r="BW47" s="946"/>
      <c r="BX47" s="808" t="s">
        <v>767</v>
      </c>
      <c r="BY47" s="809"/>
      <c r="BZ47" s="809"/>
      <c r="CA47" s="809"/>
      <c r="CB47" s="809"/>
      <c r="CC47" s="809"/>
      <c r="CD47" s="809"/>
      <c r="CE47" s="810"/>
      <c r="CF47" s="811" t="s">
        <v>768</v>
      </c>
      <c r="CG47" s="809"/>
      <c r="CH47" s="809"/>
      <c r="CI47" s="809"/>
      <c r="CJ47" s="809"/>
      <c r="CK47" s="809"/>
      <c r="CL47" s="809"/>
      <c r="CM47" s="809"/>
      <c r="CN47" s="809"/>
      <c r="CO47" s="809"/>
      <c r="CP47" s="809"/>
      <c r="CQ47" s="809"/>
      <c r="CR47" s="810"/>
      <c r="CS47" s="811"/>
      <c r="CT47" s="809"/>
      <c r="CU47" s="809"/>
      <c r="CV47" s="809"/>
      <c r="CW47" s="809"/>
      <c r="CX47" s="809"/>
      <c r="CY47" s="809"/>
      <c r="CZ47" s="809"/>
      <c r="DA47" s="809"/>
      <c r="DB47" s="809"/>
      <c r="DC47" s="809"/>
      <c r="DD47" s="809"/>
      <c r="DE47" s="810"/>
      <c r="DF47" s="813"/>
      <c r="DG47" s="814"/>
      <c r="DH47" s="814"/>
      <c r="DI47" s="814"/>
      <c r="DJ47" s="814"/>
      <c r="DK47" s="814"/>
      <c r="DL47" s="814"/>
      <c r="DM47" s="814"/>
      <c r="DN47" s="814"/>
      <c r="DO47" s="814"/>
      <c r="DP47" s="814"/>
      <c r="DQ47" s="814"/>
      <c r="DR47" s="815"/>
      <c r="DS47" s="803"/>
      <c r="DT47" s="804"/>
      <c r="DU47" s="804"/>
      <c r="DV47" s="804"/>
      <c r="DW47" s="804"/>
      <c r="DX47" s="804"/>
      <c r="DY47" s="804"/>
      <c r="DZ47" s="804"/>
      <c r="EA47" s="804"/>
      <c r="EB47" s="804"/>
      <c r="EC47" s="804"/>
      <c r="ED47" s="804"/>
      <c r="EE47" s="805"/>
      <c r="EF47" s="803"/>
      <c r="EG47" s="804"/>
      <c r="EH47" s="804"/>
      <c r="EI47" s="804"/>
      <c r="EJ47" s="804"/>
      <c r="EK47" s="804"/>
      <c r="EL47" s="804"/>
      <c r="EM47" s="804"/>
      <c r="EN47" s="804"/>
      <c r="EO47" s="804"/>
      <c r="EP47" s="804"/>
      <c r="EQ47" s="804"/>
      <c r="ER47" s="805"/>
      <c r="ES47" s="800"/>
      <c r="ET47" s="801"/>
      <c r="EU47" s="801"/>
      <c r="EV47" s="801"/>
      <c r="EW47" s="801"/>
      <c r="EX47" s="801"/>
      <c r="EY47" s="801"/>
      <c r="EZ47" s="801"/>
      <c r="FA47" s="801"/>
      <c r="FB47" s="801"/>
      <c r="FC47" s="801"/>
      <c r="FD47" s="801"/>
      <c r="FE47" s="802"/>
    </row>
    <row r="48" spans="1:161" ht="10.5" customHeight="1">
      <c r="A48" s="947" t="s">
        <v>264</v>
      </c>
      <c r="B48" s="947"/>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c r="AJ48" s="947"/>
      <c r="AK48" s="947"/>
      <c r="AL48" s="947"/>
      <c r="AM48" s="947"/>
      <c r="AN48" s="947"/>
      <c r="AO48" s="947"/>
      <c r="AP48" s="947"/>
      <c r="AQ48" s="947"/>
      <c r="AR48" s="947"/>
      <c r="AS48" s="947"/>
      <c r="AT48" s="947"/>
      <c r="AU48" s="947"/>
      <c r="AV48" s="947"/>
      <c r="AW48" s="947"/>
      <c r="AX48" s="947"/>
      <c r="AY48" s="947"/>
      <c r="AZ48" s="947"/>
      <c r="BA48" s="947"/>
      <c r="BB48" s="947"/>
      <c r="BC48" s="947"/>
      <c r="BD48" s="947"/>
      <c r="BE48" s="947"/>
      <c r="BF48" s="947"/>
      <c r="BG48" s="947"/>
      <c r="BH48" s="947"/>
      <c r="BI48" s="947"/>
      <c r="BJ48" s="947"/>
      <c r="BK48" s="947"/>
      <c r="BL48" s="947"/>
      <c r="BM48" s="947"/>
      <c r="BN48" s="947"/>
      <c r="BO48" s="947"/>
      <c r="BP48" s="947"/>
      <c r="BQ48" s="947"/>
      <c r="BR48" s="947"/>
      <c r="BS48" s="947"/>
      <c r="BT48" s="947"/>
      <c r="BU48" s="947"/>
      <c r="BV48" s="947"/>
      <c r="BW48" s="947"/>
      <c r="BX48" s="880"/>
      <c r="BY48" s="881"/>
      <c r="BZ48" s="881"/>
      <c r="CA48" s="881"/>
      <c r="CB48" s="881"/>
      <c r="CC48" s="881"/>
      <c r="CD48" s="881"/>
      <c r="CE48" s="882"/>
      <c r="CF48" s="883"/>
      <c r="CG48" s="881"/>
      <c r="CH48" s="881"/>
      <c r="CI48" s="881"/>
      <c r="CJ48" s="881"/>
      <c r="CK48" s="881"/>
      <c r="CL48" s="881"/>
      <c r="CM48" s="881"/>
      <c r="CN48" s="881"/>
      <c r="CO48" s="881"/>
      <c r="CP48" s="881"/>
      <c r="CQ48" s="881"/>
      <c r="CR48" s="882"/>
      <c r="CS48" s="883"/>
      <c r="CT48" s="881"/>
      <c r="CU48" s="881"/>
      <c r="CV48" s="881"/>
      <c r="CW48" s="881"/>
      <c r="CX48" s="881"/>
      <c r="CY48" s="881"/>
      <c r="CZ48" s="881"/>
      <c r="DA48" s="881"/>
      <c r="DB48" s="881"/>
      <c r="DC48" s="881"/>
      <c r="DD48" s="881"/>
      <c r="DE48" s="882"/>
      <c r="DF48" s="884"/>
      <c r="DG48" s="885"/>
      <c r="DH48" s="885"/>
      <c r="DI48" s="885"/>
      <c r="DJ48" s="885"/>
      <c r="DK48" s="885"/>
      <c r="DL48" s="885"/>
      <c r="DM48" s="885"/>
      <c r="DN48" s="885"/>
      <c r="DO48" s="885"/>
      <c r="DP48" s="885"/>
      <c r="DQ48" s="885"/>
      <c r="DR48" s="886"/>
      <c r="DS48" s="861"/>
      <c r="DT48" s="862"/>
      <c r="DU48" s="862"/>
      <c r="DV48" s="862"/>
      <c r="DW48" s="862"/>
      <c r="DX48" s="862"/>
      <c r="DY48" s="862"/>
      <c r="DZ48" s="862"/>
      <c r="EA48" s="862"/>
      <c r="EB48" s="862"/>
      <c r="EC48" s="862"/>
      <c r="ED48" s="862"/>
      <c r="EE48" s="863"/>
      <c r="EF48" s="861"/>
      <c r="EG48" s="862"/>
      <c r="EH48" s="862"/>
      <c r="EI48" s="862"/>
      <c r="EJ48" s="862"/>
      <c r="EK48" s="862"/>
      <c r="EL48" s="862"/>
      <c r="EM48" s="862"/>
      <c r="EN48" s="862"/>
      <c r="EO48" s="862"/>
      <c r="EP48" s="862"/>
      <c r="EQ48" s="862"/>
      <c r="ER48" s="863"/>
      <c r="ES48" s="864"/>
      <c r="ET48" s="865"/>
      <c r="EU48" s="865"/>
      <c r="EV48" s="865"/>
      <c r="EW48" s="865"/>
      <c r="EX48" s="865"/>
      <c r="EY48" s="865"/>
      <c r="EZ48" s="865"/>
      <c r="FA48" s="865"/>
      <c r="FB48" s="865"/>
      <c r="FC48" s="865"/>
      <c r="FD48" s="865"/>
      <c r="FE48" s="866"/>
    </row>
    <row r="49" spans="1:161" ht="10.5" customHeight="1">
      <c r="A49" s="914"/>
      <c r="B49" s="914"/>
      <c r="C49" s="914"/>
      <c r="D49" s="914"/>
      <c r="E49" s="914"/>
      <c r="F49" s="914"/>
      <c r="G49" s="914"/>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4"/>
      <c r="AY49" s="914"/>
      <c r="AZ49" s="914"/>
      <c r="BA49" s="914"/>
      <c r="BB49" s="914"/>
      <c r="BC49" s="914"/>
      <c r="BD49" s="914"/>
      <c r="BE49" s="914"/>
      <c r="BF49" s="914"/>
      <c r="BG49" s="914"/>
      <c r="BH49" s="914"/>
      <c r="BI49" s="914"/>
      <c r="BJ49" s="914"/>
      <c r="BK49" s="914"/>
      <c r="BL49" s="914"/>
      <c r="BM49" s="914"/>
      <c r="BN49" s="914"/>
      <c r="BO49" s="914"/>
      <c r="BP49" s="914"/>
      <c r="BQ49" s="914"/>
      <c r="BR49" s="914"/>
      <c r="BS49" s="914"/>
      <c r="BT49" s="914"/>
      <c r="BU49" s="914"/>
      <c r="BV49" s="914"/>
      <c r="BW49" s="915"/>
      <c r="BX49" s="788"/>
      <c r="BY49" s="789"/>
      <c r="BZ49" s="789"/>
      <c r="CA49" s="789"/>
      <c r="CB49" s="789"/>
      <c r="CC49" s="789"/>
      <c r="CD49" s="789"/>
      <c r="CE49" s="790"/>
      <c r="CF49" s="791"/>
      <c r="CG49" s="789"/>
      <c r="CH49" s="789"/>
      <c r="CI49" s="789"/>
      <c r="CJ49" s="789"/>
      <c r="CK49" s="789"/>
      <c r="CL49" s="789"/>
      <c r="CM49" s="789"/>
      <c r="CN49" s="789"/>
      <c r="CO49" s="789"/>
      <c r="CP49" s="789"/>
      <c r="CQ49" s="789"/>
      <c r="CR49" s="790"/>
      <c r="CS49" s="791"/>
      <c r="CT49" s="789"/>
      <c r="CU49" s="789"/>
      <c r="CV49" s="789"/>
      <c r="CW49" s="789"/>
      <c r="CX49" s="789"/>
      <c r="CY49" s="789"/>
      <c r="CZ49" s="789"/>
      <c r="DA49" s="789"/>
      <c r="DB49" s="789"/>
      <c r="DC49" s="789"/>
      <c r="DD49" s="789"/>
      <c r="DE49" s="790"/>
      <c r="DF49" s="795"/>
      <c r="DG49" s="796"/>
      <c r="DH49" s="796"/>
      <c r="DI49" s="796"/>
      <c r="DJ49" s="796"/>
      <c r="DK49" s="796"/>
      <c r="DL49" s="796"/>
      <c r="DM49" s="796"/>
      <c r="DN49" s="796"/>
      <c r="DO49" s="796"/>
      <c r="DP49" s="796"/>
      <c r="DQ49" s="796"/>
      <c r="DR49" s="797"/>
      <c r="DS49" s="782"/>
      <c r="DT49" s="783"/>
      <c r="DU49" s="783"/>
      <c r="DV49" s="783"/>
      <c r="DW49" s="783"/>
      <c r="DX49" s="783"/>
      <c r="DY49" s="783"/>
      <c r="DZ49" s="783"/>
      <c r="EA49" s="783"/>
      <c r="EB49" s="783"/>
      <c r="EC49" s="783"/>
      <c r="ED49" s="783"/>
      <c r="EE49" s="784"/>
      <c r="EF49" s="782"/>
      <c r="EG49" s="783"/>
      <c r="EH49" s="783"/>
      <c r="EI49" s="783"/>
      <c r="EJ49" s="783"/>
      <c r="EK49" s="783"/>
      <c r="EL49" s="783"/>
      <c r="EM49" s="783"/>
      <c r="EN49" s="783"/>
      <c r="EO49" s="783"/>
      <c r="EP49" s="783"/>
      <c r="EQ49" s="783"/>
      <c r="ER49" s="784"/>
      <c r="ES49" s="785"/>
      <c r="ET49" s="786"/>
      <c r="EU49" s="786"/>
      <c r="EV49" s="786"/>
      <c r="EW49" s="786"/>
      <c r="EX49" s="786"/>
      <c r="EY49" s="786"/>
      <c r="EZ49" s="786"/>
      <c r="FA49" s="786"/>
      <c r="FB49" s="786"/>
      <c r="FC49" s="786"/>
      <c r="FD49" s="786"/>
      <c r="FE49" s="787"/>
    </row>
    <row r="50" spans="1:161" ht="10.5" customHeight="1">
      <c r="A50" s="949" t="s">
        <v>769</v>
      </c>
      <c r="B50" s="950"/>
      <c r="C50" s="950"/>
      <c r="D50" s="950"/>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0"/>
      <c r="AY50" s="950"/>
      <c r="AZ50" s="950"/>
      <c r="BA50" s="950"/>
      <c r="BB50" s="950"/>
      <c r="BC50" s="950"/>
      <c r="BD50" s="950"/>
      <c r="BE50" s="950"/>
      <c r="BF50" s="950"/>
      <c r="BG50" s="950"/>
      <c r="BH50" s="950"/>
      <c r="BI50" s="950"/>
      <c r="BJ50" s="950"/>
      <c r="BK50" s="950"/>
      <c r="BL50" s="950"/>
      <c r="BM50" s="950"/>
      <c r="BN50" s="950"/>
      <c r="BO50" s="950"/>
      <c r="BP50" s="950"/>
      <c r="BQ50" s="950"/>
      <c r="BR50" s="950"/>
      <c r="BS50" s="950"/>
      <c r="BT50" s="950"/>
      <c r="BU50" s="950"/>
      <c r="BV50" s="950"/>
      <c r="BW50" s="951"/>
      <c r="BX50" s="895" t="s">
        <v>770</v>
      </c>
      <c r="BY50" s="896"/>
      <c r="BZ50" s="896"/>
      <c r="CA50" s="896"/>
      <c r="CB50" s="896"/>
      <c r="CC50" s="896"/>
      <c r="CD50" s="896"/>
      <c r="CE50" s="897"/>
      <c r="CF50" s="898" t="s">
        <v>771</v>
      </c>
      <c r="CG50" s="896"/>
      <c r="CH50" s="896"/>
      <c r="CI50" s="896"/>
      <c r="CJ50" s="896"/>
      <c r="CK50" s="896"/>
      <c r="CL50" s="896"/>
      <c r="CM50" s="896"/>
      <c r="CN50" s="896"/>
      <c r="CO50" s="896"/>
      <c r="CP50" s="896"/>
      <c r="CQ50" s="896"/>
      <c r="CR50" s="897"/>
      <c r="CS50" s="898"/>
      <c r="CT50" s="896"/>
      <c r="CU50" s="896"/>
      <c r="CV50" s="896"/>
      <c r="CW50" s="896"/>
      <c r="CX50" s="896"/>
      <c r="CY50" s="896"/>
      <c r="CZ50" s="896"/>
      <c r="DA50" s="896"/>
      <c r="DB50" s="896"/>
      <c r="DC50" s="896"/>
      <c r="DD50" s="896"/>
      <c r="DE50" s="897"/>
      <c r="DF50" s="952">
        <f>DF51+DF53</f>
        <v>658080</v>
      </c>
      <c r="DG50" s="953"/>
      <c r="DH50" s="953"/>
      <c r="DI50" s="953"/>
      <c r="DJ50" s="953"/>
      <c r="DK50" s="953"/>
      <c r="DL50" s="953"/>
      <c r="DM50" s="953"/>
      <c r="DN50" s="953"/>
      <c r="DO50" s="953"/>
      <c r="DP50" s="953"/>
      <c r="DQ50" s="953"/>
      <c r="DR50" s="954"/>
      <c r="DS50" s="887"/>
      <c r="DT50" s="888"/>
      <c r="DU50" s="888"/>
      <c r="DV50" s="888"/>
      <c r="DW50" s="888"/>
      <c r="DX50" s="888"/>
      <c r="DY50" s="888"/>
      <c r="DZ50" s="888"/>
      <c r="EA50" s="888"/>
      <c r="EB50" s="888"/>
      <c r="EC50" s="888"/>
      <c r="ED50" s="888"/>
      <c r="EE50" s="889"/>
      <c r="EF50" s="887"/>
      <c r="EG50" s="888"/>
      <c r="EH50" s="888"/>
      <c r="EI50" s="888"/>
      <c r="EJ50" s="888"/>
      <c r="EK50" s="888"/>
      <c r="EL50" s="888"/>
      <c r="EM50" s="888"/>
      <c r="EN50" s="888"/>
      <c r="EO50" s="888"/>
      <c r="EP50" s="888"/>
      <c r="EQ50" s="888"/>
      <c r="ER50" s="889"/>
      <c r="ES50" s="890"/>
      <c r="ET50" s="891"/>
      <c r="EU50" s="891"/>
      <c r="EV50" s="891"/>
      <c r="EW50" s="891"/>
      <c r="EX50" s="891"/>
      <c r="EY50" s="891"/>
      <c r="EZ50" s="891"/>
      <c r="FA50" s="891"/>
      <c r="FB50" s="891"/>
      <c r="FC50" s="891"/>
      <c r="FD50" s="891"/>
      <c r="FE50" s="892"/>
    </row>
    <row r="51" spans="1:161" ht="10.5" customHeight="1">
      <c r="A51" s="947" t="s">
        <v>264</v>
      </c>
      <c r="B51" s="947"/>
      <c r="C51" s="947"/>
      <c r="D51" s="947"/>
      <c r="E51" s="947"/>
      <c r="F51" s="947"/>
      <c r="G51" s="947"/>
      <c r="H51" s="947"/>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947"/>
      <c r="BD51" s="947"/>
      <c r="BE51" s="947"/>
      <c r="BF51" s="947"/>
      <c r="BG51" s="947"/>
      <c r="BH51" s="947"/>
      <c r="BI51" s="947"/>
      <c r="BJ51" s="947"/>
      <c r="BK51" s="947"/>
      <c r="BL51" s="947"/>
      <c r="BM51" s="947"/>
      <c r="BN51" s="947"/>
      <c r="BO51" s="947"/>
      <c r="BP51" s="947"/>
      <c r="BQ51" s="947"/>
      <c r="BR51" s="947"/>
      <c r="BS51" s="947"/>
      <c r="BT51" s="947"/>
      <c r="BU51" s="947"/>
      <c r="BV51" s="947"/>
      <c r="BW51" s="947"/>
      <c r="BX51" s="880" t="s">
        <v>772</v>
      </c>
      <c r="BY51" s="881"/>
      <c r="BZ51" s="881"/>
      <c r="CA51" s="881"/>
      <c r="CB51" s="881"/>
      <c r="CC51" s="881"/>
      <c r="CD51" s="881"/>
      <c r="CE51" s="882"/>
      <c r="CF51" s="883" t="s">
        <v>771</v>
      </c>
      <c r="CG51" s="881"/>
      <c r="CH51" s="881"/>
      <c r="CI51" s="881"/>
      <c r="CJ51" s="881"/>
      <c r="CK51" s="881"/>
      <c r="CL51" s="881"/>
      <c r="CM51" s="881"/>
      <c r="CN51" s="881"/>
      <c r="CO51" s="881"/>
      <c r="CP51" s="881"/>
      <c r="CQ51" s="881"/>
      <c r="CR51" s="882"/>
      <c r="CS51" s="883"/>
      <c r="CT51" s="881"/>
      <c r="CU51" s="881"/>
      <c r="CV51" s="881"/>
      <c r="CW51" s="881"/>
      <c r="CX51" s="881"/>
      <c r="CY51" s="881"/>
      <c r="CZ51" s="881"/>
      <c r="DA51" s="881"/>
      <c r="DB51" s="881"/>
      <c r="DC51" s="881"/>
      <c r="DD51" s="881"/>
      <c r="DE51" s="882"/>
      <c r="DF51" s="884"/>
      <c r="DG51" s="885"/>
      <c r="DH51" s="885"/>
      <c r="DI51" s="885"/>
      <c r="DJ51" s="885"/>
      <c r="DK51" s="885"/>
      <c r="DL51" s="885"/>
      <c r="DM51" s="885"/>
      <c r="DN51" s="885"/>
      <c r="DO51" s="885"/>
      <c r="DP51" s="885"/>
      <c r="DQ51" s="885"/>
      <c r="DR51" s="886"/>
      <c r="DS51" s="861"/>
      <c r="DT51" s="862"/>
      <c r="DU51" s="862"/>
      <c r="DV51" s="862"/>
      <c r="DW51" s="862"/>
      <c r="DX51" s="862"/>
      <c r="DY51" s="862"/>
      <c r="DZ51" s="862"/>
      <c r="EA51" s="862"/>
      <c r="EB51" s="862"/>
      <c r="EC51" s="862"/>
      <c r="ED51" s="862"/>
      <c r="EE51" s="863"/>
      <c r="EF51" s="861"/>
      <c r="EG51" s="862"/>
      <c r="EH51" s="862"/>
      <c r="EI51" s="862"/>
      <c r="EJ51" s="862"/>
      <c r="EK51" s="862"/>
      <c r="EL51" s="862"/>
      <c r="EM51" s="862"/>
      <c r="EN51" s="862"/>
      <c r="EO51" s="862"/>
      <c r="EP51" s="862"/>
      <c r="EQ51" s="862"/>
      <c r="ER51" s="863"/>
      <c r="ES51" s="864"/>
      <c r="ET51" s="865"/>
      <c r="EU51" s="865"/>
      <c r="EV51" s="865"/>
      <c r="EW51" s="865"/>
      <c r="EX51" s="865"/>
      <c r="EY51" s="865"/>
      <c r="EZ51" s="865"/>
      <c r="FA51" s="865"/>
      <c r="FB51" s="865"/>
      <c r="FC51" s="865"/>
      <c r="FD51" s="865"/>
      <c r="FE51" s="866"/>
    </row>
    <row r="52" spans="1:161" ht="10.5" customHeight="1">
      <c r="A52" s="914" t="s">
        <v>773</v>
      </c>
      <c r="B52" s="914"/>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914"/>
      <c r="AJ52" s="914"/>
      <c r="AK52" s="914"/>
      <c r="AL52" s="914"/>
      <c r="AM52" s="914"/>
      <c r="AN52" s="914"/>
      <c r="AO52" s="914"/>
      <c r="AP52" s="914"/>
      <c r="AQ52" s="914"/>
      <c r="AR52" s="914"/>
      <c r="AS52" s="914"/>
      <c r="AT52" s="914"/>
      <c r="AU52" s="914"/>
      <c r="AV52" s="914"/>
      <c r="AW52" s="914"/>
      <c r="AX52" s="914"/>
      <c r="AY52" s="914"/>
      <c r="AZ52" s="914"/>
      <c r="BA52" s="914"/>
      <c r="BB52" s="914"/>
      <c r="BC52" s="914"/>
      <c r="BD52" s="914"/>
      <c r="BE52" s="914"/>
      <c r="BF52" s="914"/>
      <c r="BG52" s="914"/>
      <c r="BH52" s="914"/>
      <c r="BI52" s="914"/>
      <c r="BJ52" s="914"/>
      <c r="BK52" s="914"/>
      <c r="BL52" s="914"/>
      <c r="BM52" s="914"/>
      <c r="BN52" s="914"/>
      <c r="BO52" s="914"/>
      <c r="BP52" s="914"/>
      <c r="BQ52" s="914"/>
      <c r="BR52" s="914"/>
      <c r="BS52" s="914"/>
      <c r="BT52" s="914"/>
      <c r="BU52" s="914"/>
      <c r="BV52" s="914"/>
      <c r="BW52" s="915"/>
      <c r="BX52" s="788"/>
      <c r="BY52" s="789"/>
      <c r="BZ52" s="789"/>
      <c r="CA52" s="789"/>
      <c r="CB52" s="789"/>
      <c r="CC52" s="789"/>
      <c r="CD52" s="789"/>
      <c r="CE52" s="790"/>
      <c r="CF52" s="791"/>
      <c r="CG52" s="789"/>
      <c r="CH52" s="789"/>
      <c r="CI52" s="789"/>
      <c r="CJ52" s="789"/>
      <c r="CK52" s="789"/>
      <c r="CL52" s="789"/>
      <c r="CM52" s="789"/>
      <c r="CN52" s="789"/>
      <c r="CO52" s="789"/>
      <c r="CP52" s="789"/>
      <c r="CQ52" s="789"/>
      <c r="CR52" s="790"/>
      <c r="CS52" s="791"/>
      <c r="CT52" s="789"/>
      <c r="CU52" s="789"/>
      <c r="CV52" s="789"/>
      <c r="CW52" s="789"/>
      <c r="CX52" s="789"/>
      <c r="CY52" s="789"/>
      <c r="CZ52" s="789"/>
      <c r="DA52" s="789"/>
      <c r="DB52" s="789"/>
      <c r="DC52" s="789"/>
      <c r="DD52" s="789"/>
      <c r="DE52" s="790"/>
      <c r="DF52" s="795"/>
      <c r="DG52" s="796"/>
      <c r="DH52" s="796"/>
      <c r="DI52" s="796"/>
      <c r="DJ52" s="796"/>
      <c r="DK52" s="796"/>
      <c r="DL52" s="796"/>
      <c r="DM52" s="796"/>
      <c r="DN52" s="796"/>
      <c r="DO52" s="796"/>
      <c r="DP52" s="796"/>
      <c r="DQ52" s="796"/>
      <c r="DR52" s="797"/>
      <c r="DS52" s="782"/>
      <c r="DT52" s="783"/>
      <c r="DU52" s="783"/>
      <c r="DV52" s="783"/>
      <c r="DW52" s="783"/>
      <c r="DX52" s="783"/>
      <c r="DY52" s="783"/>
      <c r="DZ52" s="783"/>
      <c r="EA52" s="783"/>
      <c r="EB52" s="783"/>
      <c r="EC52" s="783"/>
      <c r="ED52" s="783"/>
      <c r="EE52" s="784"/>
      <c r="EF52" s="782"/>
      <c r="EG52" s="783"/>
      <c r="EH52" s="783"/>
      <c r="EI52" s="783"/>
      <c r="EJ52" s="783"/>
      <c r="EK52" s="783"/>
      <c r="EL52" s="783"/>
      <c r="EM52" s="783"/>
      <c r="EN52" s="783"/>
      <c r="EO52" s="783"/>
      <c r="EP52" s="783"/>
      <c r="EQ52" s="783"/>
      <c r="ER52" s="784"/>
      <c r="ES52" s="785"/>
      <c r="ET52" s="786"/>
      <c r="EU52" s="786"/>
      <c r="EV52" s="786"/>
      <c r="EW52" s="786"/>
      <c r="EX52" s="786"/>
      <c r="EY52" s="786"/>
      <c r="EZ52" s="786"/>
      <c r="FA52" s="786"/>
      <c r="FB52" s="786"/>
      <c r="FC52" s="786"/>
      <c r="FD52" s="786"/>
      <c r="FE52" s="787"/>
    </row>
    <row r="53" spans="1:161" ht="10.5" customHeight="1">
      <c r="A53" s="913" t="s">
        <v>774</v>
      </c>
      <c r="B53" s="914"/>
      <c r="C53" s="914"/>
      <c r="D53" s="914"/>
      <c r="E53" s="914"/>
      <c r="F53" s="914"/>
      <c r="G53" s="914"/>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914"/>
      <c r="AJ53" s="914"/>
      <c r="AK53" s="914"/>
      <c r="AL53" s="914"/>
      <c r="AM53" s="914"/>
      <c r="AN53" s="914"/>
      <c r="AO53" s="914"/>
      <c r="AP53" s="914"/>
      <c r="AQ53" s="914"/>
      <c r="AR53" s="914"/>
      <c r="AS53" s="914"/>
      <c r="AT53" s="914"/>
      <c r="AU53" s="914"/>
      <c r="AV53" s="914"/>
      <c r="AW53" s="914"/>
      <c r="AX53" s="914"/>
      <c r="AY53" s="914"/>
      <c r="AZ53" s="914"/>
      <c r="BA53" s="914"/>
      <c r="BB53" s="914"/>
      <c r="BC53" s="914"/>
      <c r="BD53" s="914"/>
      <c r="BE53" s="914"/>
      <c r="BF53" s="914"/>
      <c r="BG53" s="914"/>
      <c r="BH53" s="914"/>
      <c r="BI53" s="914"/>
      <c r="BJ53" s="914"/>
      <c r="BK53" s="914"/>
      <c r="BL53" s="914"/>
      <c r="BM53" s="914"/>
      <c r="BN53" s="914"/>
      <c r="BO53" s="914"/>
      <c r="BP53" s="914"/>
      <c r="BQ53" s="914"/>
      <c r="BR53" s="914"/>
      <c r="BS53" s="914"/>
      <c r="BT53" s="914"/>
      <c r="BU53" s="914"/>
      <c r="BV53" s="914"/>
      <c r="BW53" s="915"/>
      <c r="BX53" s="808" t="s">
        <v>775</v>
      </c>
      <c r="BY53" s="809"/>
      <c r="BZ53" s="809"/>
      <c r="CA53" s="809"/>
      <c r="CB53" s="809"/>
      <c r="CC53" s="809"/>
      <c r="CD53" s="809"/>
      <c r="CE53" s="810"/>
      <c r="CF53" s="811" t="s">
        <v>771</v>
      </c>
      <c r="CG53" s="809"/>
      <c r="CH53" s="809"/>
      <c r="CI53" s="809"/>
      <c r="CJ53" s="809"/>
      <c r="CK53" s="809"/>
      <c r="CL53" s="809"/>
      <c r="CM53" s="809"/>
      <c r="CN53" s="809"/>
      <c r="CO53" s="809"/>
      <c r="CP53" s="809"/>
      <c r="CQ53" s="809"/>
      <c r="CR53" s="810"/>
      <c r="CS53" s="812" t="s">
        <v>1018</v>
      </c>
      <c r="CT53" s="812"/>
      <c r="CU53" s="812"/>
      <c r="CV53" s="812"/>
      <c r="CW53" s="812"/>
      <c r="CX53" s="812"/>
      <c r="CY53" s="812"/>
      <c r="CZ53" s="812"/>
      <c r="DA53" s="812"/>
      <c r="DB53" s="812"/>
      <c r="DC53" s="812"/>
      <c r="DD53" s="812"/>
      <c r="DE53" s="812"/>
      <c r="DF53" s="948">
        <v>658080</v>
      </c>
      <c r="DG53" s="948"/>
      <c r="DH53" s="948"/>
      <c r="DI53" s="948"/>
      <c r="DJ53" s="948"/>
      <c r="DK53" s="948"/>
      <c r="DL53" s="948"/>
      <c r="DM53" s="948"/>
      <c r="DN53" s="948"/>
      <c r="DO53" s="948"/>
      <c r="DP53" s="948"/>
      <c r="DQ53" s="948"/>
      <c r="DR53" s="948"/>
      <c r="DS53" s="803"/>
      <c r="DT53" s="804"/>
      <c r="DU53" s="804"/>
      <c r="DV53" s="804"/>
      <c r="DW53" s="804"/>
      <c r="DX53" s="804"/>
      <c r="DY53" s="804"/>
      <c r="DZ53" s="804"/>
      <c r="EA53" s="804"/>
      <c r="EB53" s="804"/>
      <c r="EC53" s="804"/>
      <c r="ED53" s="804"/>
      <c r="EE53" s="805"/>
      <c r="EF53" s="803"/>
      <c r="EG53" s="804"/>
      <c r="EH53" s="804"/>
      <c r="EI53" s="804"/>
      <c r="EJ53" s="804"/>
      <c r="EK53" s="804"/>
      <c r="EL53" s="804"/>
      <c r="EM53" s="804"/>
      <c r="EN53" s="804"/>
      <c r="EO53" s="804"/>
      <c r="EP53" s="804"/>
      <c r="EQ53" s="804"/>
      <c r="ER53" s="805"/>
      <c r="ES53" s="800"/>
      <c r="ET53" s="801"/>
      <c r="EU53" s="801"/>
      <c r="EV53" s="801"/>
      <c r="EW53" s="801"/>
      <c r="EX53" s="801"/>
      <c r="EY53" s="801"/>
      <c r="EZ53" s="801"/>
      <c r="FA53" s="801"/>
      <c r="FB53" s="801"/>
      <c r="FC53" s="801"/>
      <c r="FD53" s="801"/>
      <c r="FE53" s="802"/>
    </row>
    <row r="54" spans="1:161" ht="10.5" customHeight="1">
      <c r="A54" s="913"/>
      <c r="B54" s="914"/>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914"/>
      <c r="AJ54" s="914"/>
      <c r="AK54" s="914"/>
      <c r="AL54" s="914"/>
      <c r="AM54" s="914"/>
      <c r="AN54" s="914"/>
      <c r="AO54" s="914"/>
      <c r="AP54" s="914"/>
      <c r="AQ54" s="914"/>
      <c r="AR54" s="914"/>
      <c r="AS54" s="914"/>
      <c r="AT54" s="914"/>
      <c r="AU54" s="914"/>
      <c r="AV54" s="914"/>
      <c r="AW54" s="914"/>
      <c r="AX54" s="914"/>
      <c r="AY54" s="914"/>
      <c r="AZ54" s="914"/>
      <c r="BA54" s="914"/>
      <c r="BB54" s="914"/>
      <c r="BC54" s="914"/>
      <c r="BD54" s="914"/>
      <c r="BE54" s="914"/>
      <c r="BF54" s="914"/>
      <c r="BG54" s="914"/>
      <c r="BH54" s="914"/>
      <c r="BI54" s="914"/>
      <c r="BJ54" s="914"/>
      <c r="BK54" s="914"/>
      <c r="BL54" s="914"/>
      <c r="BM54" s="914"/>
      <c r="BN54" s="914"/>
      <c r="BO54" s="914"/>
      <c r="BP54" s="914"/>
      <c r="BQ54" s="914"/>
      <c r="BR54" s="914"/>
      <c r="BS54" s="914"/>
      <c r="BT54" s="914"/>
      <c r="BU54" s="914"/>
      <c r="BV54" s="914"/>
      <c r="BW54" s="915"/>
      <c r="BX54" s="808"/>
      <c r="BY54" s="809"/>
      <c r="BZ54" s="809"/>
      <c r="CA54" s="809"/>
      <c r="CB54" s="809"/>
      <c r="CC54" s="809"/>
      <c r="CD54" s="809"/>
      <c r="CE54" s="810"/>
      <c r="CF54" s="811"/>
      <c r="CG54" s="809"/>
      <c r="CH54" s="809"/>
      <c r="CI54" s="809"/>
      <c r="CJ54" s="809"/>
      <c r="CK54" s="809"/>
      <c r="CL54" s="809"/>
      <c r="CM54" s="809"/>
      <c r="CN54" s="809"/>
      <c r="CO54" s="809"/>
      <c r="CP54" s="809"/>
      <c r="CQ54" s="809"/>
      <c r="CR54" s="810"/>
      <c r="CS54" s="812"/>
      <c r="CT54" s="812"/>
      <c r="CU54" s="812"/>
      <c r="CV54" s="812"/>
      <c r="CW54" s="812"/>
      <c r="CX54" s="812"/>
      <c r="CY54" s="812"/>
      <c r="CZ54" s="812"/>
      <c r="DA54" s="812"/>
      <c r="DB54" s="812"/>
      <c r="DC54" s="812"/>
      <c r="DD54" s="812"/>
      <c r="DE54" s="812"/>
      <c r="DF54" s="948"/>
      <c r="DG54" s="948"/>
      <c r="DH54" s="948"/>
      <c r="DI54" s="948"/>
      <c r="DJ54" s="948"/>
      <c r="DK54" s="948"/>
      <c r="DL54" s="948"/>
      <c r="DM54" s="948"/>
      <c r="DN54" s="948"/>
      <c r="DO54" s="948"/>
      <c r="DP54" s="948"/>
      <c r="DQ54" s="948"/>
      <c r="DR54" s="948"/>
      <c r="DS54" s="803"/>
      <c r="DT54" s="804"/>
      <c r="DU54" s="804"/>
      <c r="DV54" s="804"/>
      <c r="DW54" s="804"/>
      <c r="DX54" s="804"/>
      <c r="DY54" s="804"/>
      <c r="DZ54" s="804"/>
      <c r="EA54" s="804"/>
      <c r="EB54" s="804"/>
      <c r="EC54" s="804"/>
      <c r="ED54" s="804"/>
      <c r="EE54" s="805"/>
      <c r="EF54" s="803"/>
      <c r="EG54" s="804"/>
      <c r="EH54" s="804"/>
      <c r="EI54" s="804"/>
      <c r="EJ54" s="804"/>
      <c r="EK54" s="804"/>
      <c r="EL54" s="804"/>
      <c r="EM54" s="804"/>
      <c r="EN54" s="804"/>
      <c r="EO54" s="804"/>
      <c r="EP54" s="804"/>
      <c r="EQ54" s="804"/>
      <c r="ER54" s="805"/>
      <c r="ES54" s="800"/>
      <c r="ET54" s="801"/>
      <c r="EU54" s="801"/>
      <c r="EV54" s="801"/>
      <c r="EW54" s="801"/>
      <c r="EX54" s="801"/>
      <c r="EY54" s="801"/>
      <c r="EZ54" s="801"/>
      <c r="FA54" s="801"/>
      <c r="FB54" s="801"/>
      <c r="FC54" s="801"/>
      <c r="FD54" s="801"/>
      <c r="FE54" s="802"/>
    </row>
    <row r="55" spans="1:161" ht="10.5" customHeight="1">
      <c r="A55" s="944" t="s">
        <v>776</v>
      </c>
      <c r="B55" s="945"/>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45"/>
      <c r="AH55" s="945"/>
      <c r="AI55" s="945"/>
      <c r="AJ55" s="945"/>
      <c r="AK55" s="945"/>
      <c r="AL55" s="945"/>
      <c r="AM55" s="945"/>
      <c r="AN55" s="945"/>
      <c r="AO55" s="945"/>
      <c r="AP55" s="945"/>
      <c r="AQ55" s="945"/>
      <c r="AR55" s="945"/>
      <c r="AS55" s="945"/>
      <c r="AT55" s="945"/>
      <c r="AU55" s="945"/>
      <c r="AV55" s="945"/>
      <c r="AW55" s="945"/>
      <c r="AX55" s="945"/>
      <c r="AY55" s="945"/>
      <c r="AZ55" s="945"/>
      <c r="BA55" s="945"/>
      <c r="BB55" s="945"/>
      <c r="BC55" s="945"/>
      <c r="BD55" s="945"/>
      <c r="BE55" s="945"/>
      <c r="BF55" s="945"/>
      <c r="BG55" s="945"/>
      <c r="BH55" s="945"/>
      <c r="BI55" s="945"/>
      <c r="BJ55" s="945"/>
      <c r="BK55" s="945"/>
      <c r="BL55" s="945"/>
      <c r="BM55" s="945"/>
      <c r="BN55" s="945"/>
      <c r="BO55" s="945"/>
      <c r="BP55" s="945"/>
      <c r="BQ55" s="945"/>
      <c r="BR55" s="945"/>
      <c r="BS55" s="945"/>
      <c r="BT55" s="945"/>
      <c r="BU55" s="945"/>
      <c r="BV55" s="945"/>
      <c r="BW55" s="946"/>
      <c r="BX55" s="808" t="s">
        <v>777</v>
      </c>
      <c r="BY55" s="809"/>
      <c r="BZ55" s="809"/>
      <c r="CA55" s="809"/>
      <c r="CB55" s="809"/>
      <c r="CC55" s="809"/>
      <c r="CD55" s="809"/>
      <c r="CE55" s="810"/>
      <c r="CF55" s="811"/>
      <c r="CG55" s="809"/>
      <c r="CH55" s="809"/>
      <c r="CI55" s="809"/>
      <c r="CJ55" s="809"/>
      <c r="CK55" s="809"/>
      <c r="CL55" s="809"/>
      <c r="CM55" s="809"/>
      <c r="CN55" s="809"/>
      <c r="CO55" s="809"/>
      <c r="CP55" s="809"/>
      <c r="CQ55" s="809"/>
      <c r="CR55" s="810"/>
      <c r="CS55" s="811"/>
      <c r="CT55" s="809"/>
      <c r="CU55" s="809"/>
      <c r="CV55" s="809"/>
      <c r="CW55" s="809"/>
      <c r="CX55" s="809"/>
      <c r="CY55" s="809"/>
      <c r="CZ55" s="809"/>
      <c r="DA55" s="809"/>
      <c r="DB55" s="809"/>
      <c r="DC55" s="809"/>
      <c r="DD55" s="809"/>
      <c r="DE55" s="810"/>
      <c r="DF55" s="813"/>
      <c r="DG55" s="814"/>
      <c r="DH55" s="814"/>
      <c r="DI55" s="814"/>
      <c r="DJ55" s="814"/>
      <c r="DK55" s="814"/>
      <c r="DL55" s="814"/>
      <c r="DM55" s="814"/>
      <c r="DN55" s="814"/>
      <c r="DO55" s="814"/>
      <c r="DP55" s="814"/>
      <c r="DQ55" s="814"/>
      <c r="DR55" s="815"/>
      <c r="DS55" s="803"/>
      <c r="DT55" s="804"/>
      <c r="DU55" s="804"/>
      <c r="DV55" s="804"/>
      <c r="DW55" s="804"/>
      <c r="DX55" s="804"/>
      <c r="DY55" s="804"/>
      <c r="DZ55" s="804"/>
      <c r="EA55" s="804"/>
      <c r="EB55" s="804"/>
      <c r="EC55" s="804"/>
      <c r="ED55" s="804"/>
      <c r="EE55" s="805"/>
      <c r="EF55" s="803"/>
      <c r="EG55" s="804"/>
      <c r="EH55" s="804"/>
      <c r="EI55" s="804"/>
      <c r="EJ55" s="804"/>
      <c r="EK55" s="804"/>
      <c r="EL55" s="804"/>
      <c r="EM55" s="804"/>
      <c r="EN55" s="804"/>
      <c r="EO55" s="804"/>
      <c r="EP55" s="804"/>
      <c r="EQ55" s="804"/>
      <c r="ER55" s="805"/>
      <c r="ES55" s="800"/>
      <c r="ET55" s="801"/>
      <c r="EU55" s="801"/>
      <c r="EV55" s="801"/>
      <c r="EW55" s="801"/>
      <c r="EX55" s="801"/>
      <c r="EY55" s="801"/>
      <c r="EZ55" s="801"/>
      <c r="FA55" s="801"/>
      <c r="FB55" s="801"/>
      <c r="FC55" s="801"/>
      <c r="FD55" s="801"/>
      <c r="FE55" s="802"/>
    </row>
    <row r="56" spans="1:161" ht="10.5" customHeight="1">
      <c r="A56" s="947" t="s">
        <v>264</v>
      </c>
      <c r="B56" s="947"/>
      <c r="C56" s="947"/>
      <c r="D56" s="947"/>
      <c r="E56" s="947"/>
      <c r="F56" s="947"/>
      <c r="G56" s="947"/>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7"/>
      <c r="AY56" s="947"/>
      <c r="AZ56" s="947"/>
      <c r="BA56" s="947"/>
      <c r="BB56" s="947"/>
      <c r="BC56" s="947"/>
      <c r="BD56" s="947"/>
      <c r="BE56" s="947"/>
      <c r="BF56" s="947"/>
      <c r="BG56" s="947"/>
      <c r="BH56" s="947"/>
      <c r="BI56" s="947"/>
      <c r="BJ56" s="947"/>
      <c r="BK56" s="947"/>
      <c r="BL56" s="947"/>
      <c r="BM56" s="947"/>
      <c r="BN56" s="947"/>
      <c r="BO56" s="947"/>
      <c r="BP56" s="947"/>
      <c r="BQ56" s="947"/>
      <c r="BR56" s="947"/>
      <c r="BS56" s="947"/>
      <c r="BT56" s="947"/>
      <c r="BU56" s="947"/>
      <c r="BV56" s="947"/>
      <c r="BW56" s="947"/>
      <c r="BX56" s="880"/>
      <c r="BY56" s="881"/>
      <c r="BZ56" s="881"/>
      <c r="CA56" s="881"/>
      <c r="CB56" s="881"/>
      <c r="CC56" s="881"/>
      <c r="CD56" s="881"/>
      <c r="CE56" s="882"/>
      <c r="CF56" s="883"/>
      <c r="CG56" s="881"/>
      <c r="CH56" s="881"/>
      <c r="CI56" s="881"/>
      <c r="CJ56" s="881"/>
      <c r="CK56" s="881"/>
      <c r="CL56" s="881"/>
      <c r="CM56" s="881"/>
      <c r="CN56" s="881"/>
      <c r="CO56" s="881"/>
      <c r="CP56" s="881"/>
      <c r="CQ56" s="881"/>
      <c r="CR56" s="882"/>
      <c r="CS56" s="883"/>
      <c r="CT56" s="881"/>
      <c r="CU56" s="881"/>
      <c r="CV56" s="881"/>
      <c r="CW56" s="881"/>
      <c r="CX56" s="881"/>
      <c r="CY56" s="881"/>
      <c r="CZ56" s="881"/>
      <c r="DA56" s="881"/>
      <c r="DB56" s="881"/>
      <c r="DC56" s="881"/>
      <c r="DD56" s="881"/>
      <c r="DE56" s="882"/>
      <c r="DF56" s="884"/>
      <c r="DG56" s="885"/>
      <c r="DH56" s="885"/>
      <c r="DI56" s="885"/>
      <c r="DJ56" s="885"/>
      <c r="DK56" s="885"/>
      <c r="DL56" s="885"/>
      <c r="DM56" s="885"/>
      <c r="DN56" s="885"/>
      <c r="DO56" s="885"/>
      <c r="DP56" s="885"/>
      <c r="DQ56" s="885"/>
      <c r="DR56" s="886"/>
      <c r="DS56" s="861"/>
      <c r="DT56" s="862"/>
      <c r="DU56" s="862"/>
      <c r="DV56" s="862"/>
      <c r="DW56" s="862"/>
      <c r="DX56" s="862"/>
      <c r="DY56" s="862"/>
      <c r="DZ56" s="862"/>
      <c r="EA56" s="862"/>
      <c r="EB56" s="862"/>
      <c r="EC56" s="862"/>
      <c r="ED56" s="862"/>
      <c r="EE56" s="863"/>
      <c r="EF56" s="861"/>
      <c r="EG56" s="862"/>
      <c r="EH56" s="862"/>
      <c r="EI56" s="862"/>
      <c r="EJ56" s="862"/>
      <c r="EK56" s="862"/>
      <c r="EL56" s="862"/>
      <c r="EM56" s="862"/>
      <c r="EN56" s="862"/>
      <c r="EO56" s="862"/>
      <c r="EP56" s="862"/>
      <c r="EQ56" s="862"/>
      <c r="ER56" s="863"/>
      <c r="ES56" s="864"/>
      <c r="ET56" s="865"/>
      <c r="EU56" s="865"/>
      <c r="EV56" s="865"/>
      <c r="EW56" s="865"/>
      <c r="EX56" s="865"/>
      <c r="EY56" s="865"/>
      <c r="EZ56" s="865"/>
      <c r="FA56" s="865"/>
      <c r="FB56" s="865"/>
      <c r="FC56" s="865"/>
      <c r="FD56" s="865"/>
      <c r="FE56" s="866"/>
    </row>
    <row r="57" spans="1:161" ht="10.5" customHeight="1">
      <c r="A57" s="914"/>
      <c r="B57" s="914"/>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4"/>
      <c r="AY57" s="914"/>
      <c r="AZ57" s="914"/>
      <c r="BA57" s="914"/>
      <c r="BB57" s="914"/>
      <c r="BC57" s="914"/>
      <c r="BD57" s="914"/>
      <c r="BE57" s="914"/>
      <c r="BF57" s="914"/>
      <c r="BG57" s="914"/>
      <c r="BH57" s="914"/>
      <c r="BI57" s="914"/>
      <c r="BJ57" s="914"/>
      <c r="BK57" s="914"/>
      <c r="BL57" s="914"/>
      <c r="BM57" s="914"/>
      <c r="BN57" s="914"/>
      <c r="BO57" s="914"/>
      <c r="BP57" s="914"/>
      <c r="BQ57" s="914"/>
      <c r="BR57" s="914"/>
      <c r="BS57" s="914"/>
      <c r="BT57" s="914"/>
      <c r="BU57" s="914"/>
      <c r="BV57" s="914"/>
      <c r="BW57" s="915"/>
      <c r="BX57" s="788"/>
      <c r="BY57" s="789"/>
      <c r="BZ57" s="789"/>
      <c r="CA57" s="789"/>
      <c r="CB57" s="789"/>
      <c r="CC57" s="789"/>
      <c r="CD57" s="789"/>
      <c r="CE57" s="790"/>
      <c r="CF57" s="791"/>
      <c r="CG57" s="789"/>
      <c r="CH57" s="789"/>
      <c r="CI57" s="789"/>
      <c r="CJ57" s="789"/>
      <c r="CK57" s="789"/>
      <c r="CL57" s="789"/>
      <c r="CM57" s="789"/>
      <c r="CN57" s="789"/>
      <c r="CO57" s="789"/>
      <c r="CP57" s="789"/>
      <c r="CQ57" s="789"/>
      <c r="CR57" s="790"/>
      <c r="CS57" s="791"/>
      <c r="CT57" s="789"/>
      <c r="CU57" s="789"/>
      <c r="CV57" s="789"/>
      <c r="CW57" s="789"/>
      <c r="CX57" s="789"/>
      <c r="CY57" s="789"/>
      <c r="CZ57" s="789"/>
      <c r="DA57" s="789"/>
      <c r="DB57" s="789"/>
      <c r="DC57" s="789"/>
      <c r="DD57" s="789"/>
      <c r="DE57" s="790"/>
      <c r="DF57" s="795"/>
      <c r="DG57" s="796"/>
      <c r="DH57" s="796"/>
      <c r="DI57" s="796"/>
      <c r="DJ57" s="796"/>
      <c r="DK57" s="796"/>
      <c r="DL57" s="796"/>
      <c r="DM57" s="796"/>
      <c r="DN57" s="796"/>
      <c r="DO57" s="796"/>
      <c r="DP57" s="796"/>
      <c r="DQ57" s="796"/>
      <c r="DR57" s="797"/>
      <c r="DS57" s="782"/>
      <c r="DT57" s="783"/>
      <c r="DU57" s="783"/>
      <c r="DV57" s="783"/>
      <c r="DW57" s="783"/>
      <c r="DX57" s="783"/>
      <c r="DY57" s="783"/>
      <c r="DZ57" s="783"/>
      <c r="EA57" s="783"/>
      <c r="EB57" s="783"/>
      <c r="EC57" s="783"/>
      <c r="ED57" s="783"/>
      <c r="EE57" s="784"/>
      <c r="EF57" s="782"/>
      <c r="EG57" s="783"/>
      <c r="EH57" s="783"/>
      <c r="EI57" s="783"/>
      <c r="EJ57" s="783"/>
      <c r="EK57" s="783"/>
      <c r="EL57" s="783"/>
      <c r="EM57" s="783"/>
      <c r="EN57" s="783"/>
      <c r="EO57" s="783"/>
      <c r="EP57" s="783"/>
      <c r="EQ57" s="783"/>
      <c r="ER57" s="784"/>
      <c r="ES57" s="785"/>
      <c r="ET57" s="786"/>
      <c r="EU57" s="786"/>
      <c r="EV57" s="786"/>
      <c r="EW57" s="786"/>
      <c r="EX57" s="786"/>
      <c r="EY57" s="786"/>
      <c r="EZ57" s="786"/>
      <c r="FA57" s="786"/>
      <c r="FB57" s="786"/>
      <c r="FC57" s="786"/>
      <c r="FD57" s="786"/>
      <c r="FE57" s="787"/>
    </row>
    <row r="58" spans="1:161" ht="10.5" customHeight="1">
      <c r="A58" s="913"/>
      <c r="B58" s="914"/>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914"/>
      <c r="AJ58" s="914"/>
      <c r="AK58" s="914"/>
      <c r="AL58" s="914"/>
      <c r="AM58" s="914"/>
      <c r="AN58" s="914"/>
      <c r="AO58" s="914"/>
      <c r="AP58" s="914"/>
      <c r="AQ58" s="914"/>
      <c r="AR58" s="914"/>
      <c r="AS58" s="914"/>
      <c r="AT58" s="914"/>
      <c r="AU58" s="914"/>
      <c r="AV58" s="914"/>
      <c r="AW58" s="914"/>
      <c r="AX58" s="914"/>
      <c r="AY58" s="914"/>
      <c r="AZ58" s="914"/>
      <c r="BA58" s="914"/>
      <c r="BB58" s="914"/>
      <c r="BC58" s="914"/>
      <c r="BD58" s="914"/>
      <c r="BE58" s="914"/>
      <c r="BF58" s="914"/>
      <c r="BG58" s="914"/>
      <c r="BH58" s="914"/>
      <c r="BI58" s="914"/>
      <c r="BJ58" s="914"/>
      <c r="BK58" s="914"/>
      <c r="BL58" s="914"/>
      <c r="BM58" s="914"/>
      <c r="BN58" s="914"/>
      <c r="BO58" s="914"/>
      <c r="BP58" s="914"/>
      <c r="BQ58" s="914"/>
      <c r="BR58" s="914"/>
      <c r="BS58" s="914"/>
      <c r="BT58" s="914"/>
      <c r="BU58" s="914"/>
      <c r="BV58" s="914"/>
      <c r="BW58" s="915"/>
      <c r="BX58" s="808"/>
      <c r="BY58" s="809"/>
      <c r="BZ58" s="809"/>
      <c r="CA58" s="809"/>
      <c r="CB58" s="809"/>
      <c r="CC58" s="809"/>
      <c r="CD58" s="809"/>
      <c r="CE58" s="810"/>
      <c r="CF58" s="811"/>
      <c r="CG58" s="809"/>
      <c r="CH58" s="809"/>
      <c r="CI58" s="809"/>
      <c r="CJ58" s="809"/>
      <c r="CK58" s="809"/>
      <c r="CL58" s="809"/>
      <c r="CM58" s="809"/>
      <c r="CN58" s="809"/>
      <c r="CO58" s="809"/>
      <c r="CP58" s="809"/>
      <c r="CQ58" s="809"/>
      <c r="CR58" s="810"/>
      <c r="CS58" s="811"/>
      <c r="CT58" s="809"/>
      <c r="CU58" s="809"/>
      <c r="CV58" s="809"/>
      <c r="CW58" s="809"/>
      <c r="CX58" s="809"/>
      <c r="CY58" s="809"/>
      <c r="CZ58" s="809"/>
      <c r="DA58" s="809"/>
      <c r="DB58" s="809"/>
      <c r="DC58" s="809"/>
      <c r="DD58" s="809"/>
      <c r="DE58" s="810"/>
      <c r="DF58" s="813"/>
      <c r="DG58" s="814"/>
      <c r="DH58" s="814"/>
      <c r="DI58" s="814"/>
      <c r="DJ58" s="814"/>
      <c r="DK58" s="814"/>
      <c r="DL58" s="814"/>
      <c r="DM58" s="814"/>
      <c r="DN58" s="814"/>
      <c r="DO58" s="814"/>
      <c r="DP58" s="814"/>
      <c r="DQ58" s="814"/>
      <c r="DR58" s="815"/>
      <c r="DS58" s="803"/>
      <c r="DT58" s="804"/>
      <c r="DU58" s="804"/>
      <c r="DV58" s="804"/>
      <c r="DW58" s="804"/>
      <c r="DX58" s="804"/>
      <c r="DY58" s="804"/>
      <c r="DZ58" s="804"/>
      <c r="EA58" s="804"/>
      <c r="EB58" s="804"/>
      <c r="EC58" s="804"/>
      <c r="ED58" s="804"/>
      <c r="EE58" s="805"/>
      <c r="EF58" s="803"/>
      <c r="EG58" s="804"/>
      <c r="EH58" s="804"/>
      <c r="EI58" s="804"/>
      <c r="EJ58" s="804"/>
      <c r="EK58" s="804"/>
      <c r="EL58" s="804"/>
      <c r="EM58" s="804"/>
      <c r="EN58" s="804"/>
      <c r="EO58" s="804"/>
      <c r="EP58" s="804"/>
      <c r="EQ58" s="804"/>
      <c r="ER58" s="805"/>
      <c r="ES58" s="800"/>
      <c r="ET58" s="801"/>
      <c r="EU58" s="801"/>
      <c r="EV58" s="801"/>
      <c r="EW58" s="801"/>
      <c r="EX58" s="801"/>
      <c r="EY58" s="801"/>
      <c r="EZ58" s="801"/>
      <c r="FA58" s="801"/>
      <c r="FB58" s="801"/>
      <c r="FC58" s="801"/>
      <c r="FD58" s="801"/>
      <c r="FE58" s="802"/>
    </row>
    <row r="59" spans="1:161" ht="12.75" customHeight="1">
      <c r="A59" s="944" t="s">
        <v>778</v>
      </c>
      <c r="B59" s="945"/>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c r="AG59" s="945"/>
      <c r="AH59" s="945"/>
      <c r="AI59" s="945"/>
      <c r="AJ59" s="945"/>
      <c r="AK59" s="945"/>
      <c r="AL59" s="945"/>
      <c r="AM59" s="945"/>
      <c r="AN59" s="945"/>
      <c r="AO59" s="945"/>
      <c r="AP59" s="945"/>
      <c r="AQ59" s="945"/>
      <c r="AR59" s="945"/>
      <c r="AS59" s="945"/>
      <c r="AT59" s="945"/>
      <c r="AU59" s="945"/>
      <c r="AV59" s="945"/>
      <c r="AW59" s="945"/>
      <c r="AX59" s="945"/>
      <c r="AY59" s="945"/>
      <c r="AZ59" s="945"/>
      <c r="BA59" s="945"/>
      <c r="BB59" s="945"/>
      <c r="BC59" s="945"/>
      <c r="BD59" s="945"/>
      <c r="BE59" s="945"/>
      <c r="BF59" s="945"/>
      <c r="BG59" s="945"/>
      <c r="BH59" s="945"/>
      <c r="BI59" s="945"/>
      <c r="BJ59" s="945"/>
      <c r="BK59" s="945"/>
      <c r="BL59" s="945"/>
      <c r="BM59" s="945"/>
      <c r="BN59" s="945"/>
      <c r="BO59" s="945"/>
      <c r="BP59" s="945"/>
      <c r="BQ59" s="945"/>
      <c r="BR59" s="945"/>
      <c r="BS59" s="945"/>
      <c r="BT59" s="945"/>
      <c r="BU59" s="945"/>
      <c r="BV59" s="945"/>
      <c r="BW59" s="946"/>
      <c r="BX59" s="808" t="s">
        <v>779</v>
      </c>
      <c r="BY59" s="809"/>
      <c r="BZ59" s="809"/>
      <c r="CA59" s="809"/>
      <c r="CB59" s="809"/>
      <c r="CC59" s="809"/>
      <c r="CD59" s="809"/>
      <c r="CE59" s="810"/>
      <c r="CF59" s="811" t="s">
        <v>746</v>
      </c>
      <c r="CG59" s="809"/>
      <c r="CH59" s="809"/>
      <c r="CI59" s="809"/>
      <c r="CJ59" s="809"/>
      <c r="CK59" s="809"/>
      <c r="CL59" s="809"/>
      <c r="CM59" s="809"/>
      <c r="CN59" s="809"/>
      <c r="CO59" s="809"/>
      <c r="CP59" s="809"/>
      <c r="CQ59" s="809"/>
      <c r="CR59" s="810"/>
      <c r="CS59" s="811"/>
      <c r="CT59" s="809"/>
      <c r="CU59" s="809"/>
      <c r="CV59" s="809"/>
      <c r="CW59" s="809"/>
      <c r="CX59" s="809"/>
      <c r="CY59" s="809"/>
      <c r="CZ59" s="809"/>
      <c r="DA59" s="809"/>
      <c r="DB59" s="809"/>
      <c r="DC59" s="809"/>
      <c r="DD59" s="809"/>
      <c r="DE59" s="810"/>
      <c r="DF59" s="813"/>
      <c r="DG59" s="814"/>
      <c r="DH59" s="814"/>
      <c r="DI59" s="814"/>
      <c r="DJ59" s="814"/>
      <c r="DK59" s="814"/>
      <c r="DL59" s="814"/>
      <c r="DM59" s="814"/>
      <c r="DN59" s="814"/>
      <c r="DO59" s="814"/>
      <c r="DP59" s="814"/>
      <c r="DQ59" s="814"/>
      <c r="DR59" s="815"/>
      <c r="DS59" s="803"/>
      <c r="DT59" s="804"/>
      <c r="DU59" s="804"/>
      <c r="DV59" s="804"/>
      <c r="DW59" s="804"/>
      <c r="DX59" s="804"/>
      <c r="DY59" s="804"/>
      <c r="DZ59" s="804"/>
      <c r="EA59" s="804"/>
      <c r="EB59" s="804"/>
      <c r="EC59" s="804"/>
      <c r="ED59" s="804"/>
      <c r="EE59" s="805"/>
      <c r="EF59" s="803"/>
      <c r="EG59" s="804"/>
      <c r="EH59" s="804"/>
      <c r="EI59" s="804"/>
      <c r="EJ59" s="804"/>
      <c r="EK59" s="804"/>
      <c r="EL59" s="804"/>
      <c r="EM59" s="804"/>
      <c r="EN59" s="804"/>
      <c r="EO59" s="804"/>
      <c r="EP59" s="804"/>
      <c r="EQ59" s="804"/>
      <c r="ER59" s="805"/>
      <c r="ES59" s="800"/>
      <c r="ET59" s="801"/>
      <c r="EU59" s="801"/>
      <c r="EV59" s="801"/>
      <c r="EW59" s="801"/>
      <c r="EX59" s="801"/>
      <c r="EY59" s="801"/>
      <c r="EZ59" s="801"/>
      <c r="FA59" s="801"/>
      <c r="FB59" s="801"/>
      <c r="FC59" s="801"/>
      <c r="FD59" s="801"/>
      <c r="FE59" s="802"/>
    </row>
    <row r="60" spans="1:161" ht="33.75" customHeight="1">
      <c r="A60" s="806" t="s">
        <v>780</v>
      </c>
      <c r="B60" s="840"/>
      <c r="C60" s="840"/>
      <c r="D60" s="840"/>
      <c r="E60" s="840"/>
      <c r="F60" s="840"/>
      <c r="G60" s="840"/>
      <c r="H60" s="840"/>
      <c r="I60" s="840"/>
      <c r="J60" s="840"/>
      <c r="K60" s="840"/>
      <c r="L60" s="840"/>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840"/>
      <c r="AN60" s="840"/>
      <c r="AO60" s="840"/>
      <c r="AP60" s="840"/>
      <c r="AQ60" s="840"/>
      <c r="AR60" s="840"/>
      <c r="AS60" s="840"/>
      <c r="AT60" s="840"/>
      <c r="AU60" s="840"/>
      <c r="AV60" s="840"/>
      <c r="AW60" s="840"/>
      <c r="AX60" s="840"/>
      <c r="AY60" s="840"/>
      <c r="AZ60" s="840"/>
      <c r="BA60" s="840"/>
      <c r="BB60" s="840"/>
      <c r="BC60" s="840"/>
      <c r="BD60" s="840"/>
      <c r="BE60" s="840"/>
      <c r="BF60" s="840"/>
      <c r="BG60" s="840"/>
      <c r="BH60" s="840"/>
      <c r="BI60" s="840"/>
      <c r="BJ60" s="840"/>
      <c r="BK60" s="840"/>
      <c r="BL60" s="840"/>
      <c r="BM60" s="840"/>
      <c r="BN60" s="840"/>
      <c r="BO60" s="840"/>
      <c r="BP60" s="840"/>
      <c r="BQ60" s="840"/>
      <c r="BR60" s="840"/>
      <c r="BS60" s="840"/>
      <c r="BT60" s="840"/>
      <c r="BU60" s="840"/>
      <c r="BV60" s="840"/>
      <c r="BW60" s="840"/>
      <c r="BX60" s="808" t="s">
        <v>781</v>
      </c>
      <c r="BY60" s="809"/>
      <c r="BZ60" s="809"/>
      <c r="CA60" s="809"/>
      <c r="CB60" s="809"/>
      <c r="CC60" s="809"/>
      <c r="CD60" s="809"/>
      <c r="CE60" s="810"/>
      <c r="CF60" s="811" t="s">
        <v>782</v>
      </c>
      <c r="CG60" s="809"/>
      <c r="CH60" s="809"/>
      <c r="CI60" s="809"/>
      <c r="CJ60" s="809"/>
      <c r="CK60" s="809"/>
      <c r="CL60" s="809"/>
      <c r="CM60" s="809"/>
      <c r="CN60" s="809"/>
      <c r="CO60" s="809"/>
      <c r="CP60" s="809"/>
      <c r="CQ60" s="809"/>
      <c r="CR60" s="810"/>
      <c r="CS60" s="811"/>
      <c r="CT60" s="809"/>
      <c r="CU60" s="809"/>
      <c r="CV60" s="809"/>
      <c r="CW60" s="809"/>
      <c r="CX60" s="809"/>
      <c r="CY60" s="809"/>
      <c r="CZ60" s="809"/>
      <c r="DA60" s="809"/>
      <c r="DB60" s="809"/>
      <c r="DC60" s="809"/>
      <c r="DD60" s="809"/>
      <c r="DE60" s="810"/>
      <c r="DF60" s="813"/>
      <c r="DG60" s="814"/>
      <c r="DH60" s="814"/>
      <c r="DI60" s="814"/>
      <c r="DJ60" s="814"/>
      <c r="DK60" s="814"/>
      <c r="DL60" s="814"/>
      <c r="DM60" s="814"/>
      <c r="DN60" s="814"/>
      <c r="DO60" s="814"/>
      <c r="DP60" s="814"/>
      <c r="DQ60" s="814"/>
      <c r="DR60" s="815"/>
      <c r="DS60" s="803"/>
      <c r="DT60" s="804"/>
      <c r="DU60" s="804"/>
      <c r="DV60" s="804"/>
      <c r="DW60" s="804"/>
      <c r="DX60" s="804"/>
      <c r="DY60" s="804"/>
      <c r="DZ60" s="804"/>
      <c r="EA60" s="804"/>
      <c r="EB60" s="804"/>
      <c r="EC60" s="804"/>
      <c r="ED60" s="804"/>
      <c r="EE60" s="805"/>
      <c r="EF60" s="803"/>
      <c r="EG60" s="804"/>
      <c r="EH60" s="804"/>
      <c r="EI60" s="804"/>
      <c r="EJ60" s="804"/>
      <c r="EK60" s="804"/>
      <c r="EL60" s="804"/>
      <c r="EM60" s="804"/>
      <c r="EN60" s="804"/>
      <c r="EO60" s="804"/>
      <c r="EP60" s="804"/>
      <c r="EQ60" s="804"/>
      <c r="ER60" s="805"/>
      <c r="ES60" s="800" t="s">
        <v>746</v>
      </c>
      <c r="ET60" s="801"/>
      <c r="EU60" s="801"/>
      <c r="EV60" s="801"/>
      <c r="EW60" s="801"/>
      <c r="EX60" s="801"/>
      <c r="EY60" s="801"/>
      <c r="EZ60" s="801"/>
      <c r="FA60" s="801"/>
      <c r="FB60" s="801"/>
      <c r="FC60" s="801"/>
      <c r="FD60" s="801"/>
      <c r="FE60" s="802"/>
    </row>
    <row r="61" spans="1:161" ht="10.5" customHeight="1">
      <c r="A61" s="913"/>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4"/>
      <c r="AC61" s="914"/>
      <c r="AD61" s="914"/>
      <c r="AE61" s="914"/>
      <c r="AF61" s="914"/>
      <c r="AG61" s="914"/>
      <c r="AH61" s="914"/>
      <c r="AI61" s="914"/>
      <c r="AJ61" s="914"/>
      <c r="AK61" s="914"/>
      <c r="AL61" s="914"/>
      <c r="AM61" s="914"/>
      <c r="AN61" s="914"/>
      <c r="AO61" s="914"/>
      <c r="AP61" s="914"/>
      <c r="AQ61" s="914"/>
      <c r="AR61" s="914"/>
      <c r="AS61" s="914"/>
      <c r="AT61" s="914"/>
      <c r="AU61" s="914"/>
      <c r="AV61" s="914"/>
      <c r="AW61" s="914"/>
      <c r="AX61" s="914"/>
      <c r="AY61" s="914"/>
      <c r="AZ61" s="914"/>
      <c r="BA61" s="914"/>
      <c r="BB61" s="914"/>
      <c r="BC61" s="914"/>
      <c r="BD61" s="914"/>
      <c r="BE61" s="914"/>
      <c r="BF61" s="914"/>
      <c r="BG61" s="914"/>
      <c r="BH61" s="914"/>
      <c r="BI61" s="914"/>
      <c r="BJ61" s="914"/>
      <c r="BK61" s="914"/>
      <c r="BL61" s="914"/>
      <c r="BM61" s="914"/>
      <c r="BN61" s="914"/>
      <c r="BO61" s="914"/>
      <c r="BP61" s="914"/>
      <c r="BQ61" s="914"/>
      <c r="BR61" s="914"/>
      <c r="BS61" s="914"/>
      <c r="BT61" s="914"/>
      <c r="BU61" s="914"/>
      <c r="BV61" s="914"/>
      <c r="BW61" s="915"/>
      <c r="BX61" s="808"/>
      <c r="BY61" s="809"/>
      <c r="BZ61" s="809"/>
      <c r="CA61" s="809"/>
      <c r="CB61" s="809"/>
      <c r="CC61" s="809"/>
      <c r="CD61" s="809"/>
      <c r="CE61" s="810"/>
      <c r="CF61" s="811"/>
      <c r="CG61" s="809"/>
      <c r="CH61" s="809"/>
      <c r="CI61" s="809"/>
      <c r="CJ61" s="809"/>
      <c r="CK61" s="809"/>
      <c r="CL61" s="809"/>
      <c r="CM61" s="809"/>
      <c r="CN61" s="809"/>
      <c r="CO61" s="809"/>
      <c r="CP61" s="809"/>
      <c r="CQ61" s="809"/>
      <c r="CR61" s="810"/>
      <c r="CS61" s="811"/>
      <c r="CT61" s="809"/>
      <c r="CU61" s="809"/>
      <c r="CV61" s="809"/>
      <c r="CW61" s="809"/>
      <c r="CX61" s="809"/>
      <c r="CY61" s="809"/>
      <c r="CZ61" s="809"/>
      <c r="DA61" s="809"/>
      <c r="DB61" s="809"/>
      <c r="DC61" s="809"/>
      <c r="DD61" s="809"/>
      <c r="DE61" s="810"/>
      <c r="DF61" s="940"/>
      <c r="DG61" s="941"/>
      <c r="DH61" s="941"/>
      <c r="DI61" s="941"/>
      <c r="DJ61" s="941"/>
      <c r="DK61" s="941"/>
      <c r="DL61" s="941"/>
      <c r="DM61" s="941"/>
      <c r="DN61" s="941"/>
      <c r="DO61" s="941"/>
      <c r="DP61" s="941"/>
      <c r="DQ61" s="941"/>
      <c r="DR61" s="942"/>
      <c r="DS61" s="800"/>
      <c r="DT61" s="801"/>
      <c r="DU61" s="801"/>
      <c r="DV61" s="801"/>
      <c r="DW61" s="801"/>
      <c r="DX61" s="801"/>
      <c r="DY61" s="801"/>
      <c r="DZ61" s="801"/>
      <c r="EA61" s="801"/>
      <c r="EB61" s="801"/>
      <c r="EC61" s="801"/>
      <c r="ED61" s="801"/>
      <c r="EE61" s="943"/>
      <c r="EF61" s="800"/>
      <c r="EG61" s="801"/>
      <c r="EH61" s="801"/>
      <c r="EI61" s="801"/>
      <c r="EJ61" s="801"/>
      <c r="EK61" s="801"/>
      <c r="EL61" s="801"/>
      <c r="EM61" s="801"/>
      <c r="EN61" s="801"/>
      <c r="EO61" s="801"/>
      <c r="EP61" s="801"/>
      <c r="EQ61" s="801"/>
      <c r="ER61" s="943"/>
      <c r="ES61" s="800"/>
      <c r="ET61" s="801"/>
      <c r="EU61" s="801"/>
      <c r="EV61" s="801"/>
      <c r="EW61" s="801"/>
      <c r="EX61" s="801"/>
      <c r="EY61" s="801"/>
      <c r="EZ61" s="801"/>
      <c r="FA61" s="801"/>
      <c r="FB61" s="801"/>
      <c r="FC61" s="801"/>
      <c r="FD61" s="801"/>
      <c r="FE61" s="802"/>
    </row>
    <row r="62" spans="1:161" ht="10.5" customHeight="1">
      <c r="A62" s="929" t="s">
        <v>783</v>
      </c>
      <c r="B62" s="929"/>
      <c r="C62" s="929"/>
      <c r="D62" s="929"/>
      <c r="E62" s="929"/>
      <c r="F62" s="929"/>
      <c r="G62" s="929"/>
      <c r="H62" s="929"/>
      <c r="I62" s="929"/>
      <c r="J62" s="929"/>
      <c r="K62" s="929"/>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929"/>
      <c r="AJ62" s="929"/>
      <c r="AK62" s="929"/>
      <c r="AL62" s="929"/>
      <c r="AM62" s="929"/>
      <c r="AN62" s="929"/>
      <c r="AO62" s="929"/>
      <c r="AP62" s="929"/>
      <c r="AQ62" s="929"/>
      <c r="AR62" s="929"/>
      <c r="AS62" s="929"/>
      <c r="AT62" s="929"/>
      <c r="AU62" s="929"/>
      <c r="AV62" s="929"/>
      <c r="AW62" s="929"/>
      <c r="AX62" s="929"/>
      <c r="AY62" s="929"/>
      <c r="AZ62" s="929"/>
      <c r="BA62" s="929"/>
      <c r="BB62" s="929"/>
      <c r="BC62" s="929"/>
      <c r="BD62" s="929"/>
      <c r="BE62" s="929"/>
      <c r="BF62" s="929"/>
      <c r="BG62" s="929"/>
      <c r="BH62" s="929"/>
      <c r="BI62" s="929"/>
      <c r="BJ62" s="929"/>
      <c r="BK62" s="929"/>
      <c r="BL62" s="929"/>
      <c r="BM62" s="929"/>
      <c r="BN62" s="929"/>
      <c r="BO62" s="929"/>
      <c r="BP62" s="929"/>
      <c r="BQ62" s="929"/>
      <c r="BR62" s="929"/>
      <c r="BS62" s="929"/>
      <c r="BT62" s="929"/>
      <c r="BU62" s="929"/>
      <c r="BV62" s="929"/>
      <c r="BW62" s="929"/>
      <c r="BX62" s="930" t="s">
        <v>784</v>
      </c>
      <c r="BY62" s="931"/>
      <c r="BZ62" s="931"/>
      <c r="CA62" s="931"/>
      <c r="CB62" s="931"/>
      <c r="CC62" s="931"/>
      <c r="CD62" s="931"/>
      <c r="CE62" s="932"/>
      <c r="CF62" s="933" t="s">
        <v>746</v>
      </c>
      <c r="CG62" s="931"/>
      <c r="CH62" s="931"/>
      <c r="CI62" s="931"/>
      <c r="CJ62" s="931"/>
      <c r="CK62" s="931"/>
      <c r="CL62" s="931"/>
      <c r="CM62" s="931"/>
      <c r="CN62" s="931"/>
      <c r="CO62" s="931"/>
      <c r="CP62" s="931"/>
      <c r="CQ62" s="931"/>
      <c r="CR62" s="932"/>
      <c r="CS62" s="934"/>
      <c r="CT62" s="935"/>
      <c r="CU62" s="935"/>
      <c r="CV62" s="935"/>
      <c r="CW62" s="935"/>
      <c r="CX62" s="935"/>
      <c r="CY62" s="935"/>
      <c r="CZ62" s="935"/>
      <c r="DA62" s="935"/>
      <c r="DB62" s="935"/>
      <c r="DC62" s="935"/>
      <c r="DD62" s="935"/>
      <c r="DE62" s="936"/>
      <c r="DF62" s="937">
        <f>DF63+DF86+DF96</f>
        <v>47702300.38763872</v>
      </c>
      <c r="DG62" s="938"/>
      <c r="DH62" s="938"/>
      <c r="DI62" s="938"/>
      <c r="DJ62" s="938"/>
      <c r="DK62" s="938"/>
      <c r="DL62" s="938"/>
      <c r="DM62" s="938"/>
      <c r="DN62" s="938"/>
      <c r="DO62" s="938"/>
      <c r="DP62" s="938"/>
      <c r="DQ62" s="938"/>
      <c r="DR62" s="939"/>
      <c r="DS62" s="917"/>
      <c r="DT62" s="918"/>
      <c r="DU62" s="918"/>
      <c r="DV62" s="918"/>
      <c r="DW62" s="918"/>
      <c r="DX62" s="918"/>
      <c r="DY62" s="918"/>
      <c r="DZ62" s="918"/>
      <c r="EA62" s="918"/>
      <c r="EB62" s="918"/>
      <c r="EC62" s="918"/>
      <c r="ED62" s="918"/>
      <c r="EE62" s="919"/>
      <c r="EF62" s="917"/>
      <c r="EG62" s="918"/>
      <c r="EH62" s="918"/>
      <c r="EI62" s="918"/>
      <c r="EJ62" s="918"/>
      <c r="EK62" s="918"/>
      <c r="EL62" s="918"/>
      <c r="EM62" s="918"/>
      <c r="EN62" s="918"/>
      <c r="EO62" s="918"/>
      <c r="EP62" s="918"/>
      <c r="EQ62" s="918"/>
      <c r="ER62" s="919"/>
      <c r="ES62" s="920"/>
      <c r="ET62" s="921"/>
      <c r="EU62" s="921"/>
      <c r="EV62" s="921"/>
      <c r="EW62" s="921"/>
      <c r="EX62" s="921"/>
      <c r="EY62" s="921"/>
      <c r="EZ62" s="921"/>
      <c r="FA62" s="921"/>
      <c r="FB62" s="921"/>
      <c r="FC62" s="921"/>
      <c r="FD62" s="921"/>
      <c r="FE62" s="922"/>
    </row>
    <row r="63" spans="1:161" ht="22.5" customHeight="1">
      <c r="A63" s="824" t="s">
        <v>785</v>
      </c>
      <c r="B63" s="825"/>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25"/>
      <c r="AY63" s="825"/>
      <c r="AZ63" s="825"/>
      <c r="BA63" s="825"/>
      <c r="BB63" s="825"/>
      <c r="BC63" s="825"/>
      <c r="BD63" s="825"/>
      <c r="BE63" s="825"/>
      <c r="BF63" s="825"/>
      <c r="BG63" s="825"/>
      <c r="BH63" s="825"/>
      <c r="BI63" s="825"/>
      <c r="BJ63" s="825"/>
      <c r="BK63" s="825"/>
      <c r="BL63" s="825"/>
      <c r="BM63" s="825"/>
      <c r="BN63" s="825"/>
      <c r="BO63" s="825"/>
      <c r="BP63" s="825"/>
      <c r="BQ63" s="825"/>
      <c r="BR63" s="825"/>
      <c r="BS63" s="825"/>
      <c r="BT63" s="825"/>
      <c r="BU63" s="825"/>
      <c r="BV63" s="825"/>
      <c r="BW63" s="825"/>
      <c r="BX63" s="808" t="s">
        <v>786</v>
      </c>
      <c r="BY63" s="809"/>
      <c r="BZ63" s="809"/>
      <c r="CA63" s="809"/>
      <c r="CB63" s="809"/>
      <c r="CC63" s="809"/>
      <c r="CD63" s="809"/>
      <c r="CE63" s="810"/>
      <c r="CF63" s="811" t="s">
        <v>746</v>
      </c>
      <c r="CG63" s="809"/>
      <c r="CH63" s="809"/>
      <c r="CI63" s="809"/>
      <c r="CJ63" s="809"/>
      <c r="CK63" s="809"/>
      <c r="CL63" s="809"/>
      <c r="CM63" s="809"/>
      <c r="CN63" s="809"/>
      <c r="CO63" s="809"/>
      <c r="CP63" s="809"/>
      <c r="CQ63" s="809"/>
      <c r="CR63" s="810"/>
      <c r="CS63" s="923">
        <v>210</v>
      </c>
      <c r="CT63" s="924"/>
      <c r="CU63" s="924"/>
      <c r="CV63" s="924"/>
      <c r="CW63" s="924"/>
      <c r="CX63" s="924"/>
      <c r="CY63" s="924"/>
      <c r="CZ63" s="924"/>
      <c r="DA63" s="924"/>
      <c r="DB63" s="924"/>
      <c r="DC63" s="924"/>
      <c r="DD63" s="924"/>
      <c r="DE63" s="925"/>
      <c r="DF63" s="926">
        <f>DF64+DF65+DF66+DF67+DF68+DF69+DF71</f>
        <v>33575251.75117797</v>
      </c>
      <c r="DG63" s="927"/>
      <c r="DH63" s="927"/>
      <c r="DI63" s="927"/>
      <c r="DJ63" s="927"/>
      <c r="DK63" s="927"/>
      <c r="DL63" s="927"/>
      <c r="DM63" s="927"/>
      <c r="DN63" s="927"/>
      <c r="DO63" s="927"/>
      <c r="DP63" s="927"/>
      <c r="DQ63" s="927"/>
      <c r="DR63" s="928"/>
      <c r="DS63" s="803"/>
      <c r="DT63" s="804"/>
      <c r="DU63" s="804"/>
      <c r="DV63" s="804"/>
      <c r="DW63" s="804"/>
      <c r="DX63" s="804"/>
      <c r="DY63" s="804"/>
      <c r="DZ63" s="804"/>
      <c r="EA63" s="804"/>
      <c r="EB63" s="804"/>
      <c r="EC63" s="804"/>
      <c r="ED63" s="804"/>
      <c r="EE63" s="805"/>
      <c r="EF63" s="803"/>
      <c r="EG63" s="804"/>
      <c r="EH63" s="804"/>
      <c r="EI63" s="804"/>
      <c r="EJ63" s="804"/>
      <c r="EK63" s="804"/>
      <c r="EL63" s="804"/>
      <c r="EM63" s="804"/>
      <c r="EN63" s="804"/>
      <c r="EO63" s="804"/>
      <c r="EP63" s="804"/>
      <c r="EQ63" s="804"/>
      <c r="ER63" s="805"/>
      <c r="ES63" s="800" t="s">
        <v>746</v>
      </c>
      <c r="ET63" s="801"/>
      <c r="EU63" s="801"/>
      <c r="EV63" s="801"/>
      <c r="EW63" s="801"/>
      <c r="EX63" s="801"/>
      <c r="EY63" s="801"/>
      <c r="EZ63" s="801"/>
      <c r="FA63" s="801"/>
      <c r="FB63" s="801"/>
      <c r="FC63" s="801"/>
      <c r="FD63" s="801"/>
      <c r="FE63" s="802"/>
    </row>
    <row r="64" spans="1:161" ht="22.5" customHeight="1">
      <c r="A64" s="806" t="s">
        <v>787</v>
      </c>
      <c r="B64" s="840"/>
      <c r="C64" s="840"/>
      <c r="D64" s="840"/>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0"/>
      <c r="AY64" s="840"/>
      <c r="AZ64" s="840"/>
      <c r="BA64" s="840"/>
      <c r="BB64" s="840"/>
      <c r="BC64" s="840"/>
      <c r="BD64" s="840"/>
      <c r="BE64" s="840"/>
      <c r="BF64" s="840"/>
      <c r="BG64" s="840"/>
      <c r="BH64" s="840"/>
      <c r="BI64" s="840"/>
      <c r="BJ64" s="840"/>
      <c r="BK64" s="840"/>
      <c r="BL64" s="840"/>
      <c r="BM64" s="840"/>
      <c r="BN64" s="840"/>
      <c r="BO64" s="840"/>
      <c r="BP64" s="840"/>
      <c r="BQ64" s="840"/>
      <c r="BR64" s="840"/>
      <c r="BS64" s="840"/>
      <c r="BT64" s="840"/>
      <c r="BU64" s="840"/>
      <c r="BV64" s="840"/>
      <c r="BW64" s="840"/>
      <c r="BX64" s="808" t="s">
        <v>788</v>
      </c>
      <c r="BY64" s="809"/>
      <c r="BZ64" s="809"/>
      <c r="CA64" s="809"/>
      <c r="CB64" s="809"/>
      <c r="CC64" s="809"/>
      <c r="CD64" s="809"/>
      <c r="CE64" s="810"/>
      <c r="CF64" s="811" t="s">
        <v>120</v>
      </c>
      <c r="CG64" s="809"/>
      <c r="CH64" s="809"/>
      <c r="CI64" s="809"/>
      <c r="CJ64" s="809"/>
      <c r="CK64" s="809"/>
      <c r="CL64" s="809"/>
      <c r="CM64" s="809"/>
      <c r="CN64" s="809"/>
      <c r="CO64" s="809"/>
      <c r="CP64" s="809"/>
      <c r="CQ64" s="809"/>
      <c r="CR64" s="810"/>
      <c r="CS64" s="812" t="s">
        <v>1019</v>
      </c>
      <c r="CT64" s="812"/>
      <c r="CU64" s="812"/>
      <c r="CV64" s="812"/>
      <c r="CW64" s="812"/>
      <c r="CX64" s="812"/>
      <c r="CY64" s="812"/>
      <c r="CZ64" s="812"/>
      <c r="DA64" s="812"/>
      <c r="DB64" s="812"/>
      <c r="DC64" s="812"/>
      <c r="DD64" s="812"/>
      <c r="DE64" s="812"/>
      <c r="DF64" s="813">
        <f>Приложение!M9</f>
        <v>24813043.004960034</v>
      </c>
      <c r="DG64" s="814"/>
      <c r="DH64" s="814"/>
      <c r="DI64" s="814"/>
      <c r="DJ64" s="814"/>
      <c r="DK64" s="814"/>
      <c r="DL64" s="814"/>
      <c r="DM64" s="814"/>
      <c r="DN64" s="814"/>
      <c r="DO64" s="814"/>
      <c r="DP64" s="814"/>
      <c r="DQ64" s="814"/>
      <c r="DR64" s="815"/>
      <c r="DS64" s="803"/>
      <c r="DT64" s="804"/>
      <c r="DU64" s="804"/>
      <c r="DV64" s="804"/>
      <c r="DW64" s="804"/>
      <c r="DX64" s="804"/>
      <c r="DY64" s="804"/>
      <c r="DZ64" s="804"/>
      <c r="EA64" s="804"/>
      <c r="EB64" s="804"/>
      <c r="EC64" s="804"/>
      <c r="ED64" s="804"/>
      <c r="EE64" s="805"/>
      <c r="EF64" s="803"/>
      <c r="EG64" s="804"/>
      <c r="EH64" s="804"/>
      <c r="EI64" s="804"/>
      <c r="EJ64" s="804"/>
      <c r="EK64" s="804"/>
      <c r="EL64" s="804"/>
      <c r="EM64" s="804"/>
      <c r="EN64" s="804"/>
      <c r="EO64" s="804"/>
      <c r="EP64" s="804"/>
      <c r="EQ64" s="804"/>
      <c r="ER64" s="805"/>
      <c r="ES64" s="800" t="s">
        <v>746</v>
      </c>
      <c r="ET64" s="801"/>
      <c r="EU64" s="801"/>
      <c r="EV64" s="801"/>
      <c r="EW64" s="801"/>
      <c r="EX64" s="801"/>
      <c r="EY64" s="801"/>
      <c r="EZ64" s="801"/>
      <c r="FA64" s="801"/>
      <c r="FB64" s="801"/>
      <c r="FC64" s="801"/>
      <c r="FD64" s="801"/>
      <c r="FE64" s="802"/>
    </row>
    <row r="65" spans="1:161" ht="10.5" customHeight="1">
      <c r="A65" s="806" t="s">
        <v>479</v>
      </c>
      <c r="B65" s="806"/>
      <c r="C65" s="806"/>
      <c r="D65" s="806" t="s">
        <v>479</v>
      </c>
      <c r="E65" s="806"/>
      <c r="F65" s="806"/>
      <c r="G65" s="806" t="s">
        <v>479</v>
      </c>
      <c r="H65" s="806"/>
      <c r="I65" s="806"/>
      <c r="J65" s="806" t="s">
        <v>479</v>
      </c>
      <c r="K65" s="806"/>
      <c r="L65" s="806"/>
      <c r="M65" s="806" t="s">
        <v>479</v>
      </c>
      <c r="N65" s="806"/>
      <c r="O65" s="806"/>
      <c r="P65" s="806" t="s">
        <v>479</v>
      </c>
      <c r="Q65" s="806"/>
      <c r="R65" s="806"/>
      <c r="S65" s="806" t="s">
        <v>479</v>
      </c>
      <c r="T65" s="806"/>
      <c r="U65" s="806"/>
      <c r="V65" s="806" t="s">
        <v>479</v>
      </c>
      <c r="W65" s="806"/>
      <c r="X65" s="806"/>
      <c r="Y65" s="806" t="s">
        <v>479</v>
      </c>
      <c r="Z65" s="806"/>
      <c r="AA65" s="806"/>
      <c r="AB65" s="806" t="s">
        <v>479</v>
      </c>
      <c r="AC65" s="806"/>
      <c r="AD65" s="806"/>
      <c r="AE65" s="806" t="s">
        <v>479</v>
      </c>
      <c r="AF65" s="806"/>
      <c r="AG65" s="806"/>
      <c r="AH65" s="806" t="s">
        <v>479</v>
      </c>
      <c r="AI65" s="806"/>
      <c r="AJ65" s="806"/>
      <c r="AK65" s="806" t="s">
        <v>479</v>
      </c>
      <c r="AL65" s="806"/>
      <c r="AM65" s="806"/>
      <c r="AN65" s="806" t="s">
        <v>479</v>
      </c>
      <c r="AO65" s="806"/>
      <c r="AP65" s="806"/>
      <c r="AQ65" s="806" t="s">
        <v>479</v>
      </c>
      <c r="AR65" s="806"/>
      <c r="AS65" s="806"/>
      <c r="AT65" s="806" t="s">
        <v>479</v>
      </c>
      <c r="AU65" s="806"/>
      <c r="AV65" s="806"/>
      <c r="AW65" s="806" t="s">
        <v>479</v>
      </c>
      <c r="AX65" s="806"/>
      <c r="AY65" s="806"/>
      <c r="AZ65" s="806" t="s">
        <v>479</v>
      </c>
      <c r="BA65" s="806"/>
      <c r="BB65" s="806"/>
      <c r="BC65" s="806" t="s">
        <v>479</v>
      </c>
      <c r="BD65" s="806"/>
      <c r="BE65" s="806"/>
      <c r="BF65" s="806" t="s">
        <v>479</v>
      </c>
      <c r="BG65" s="806"/>
      <c r="BH65" s="806"/>
      <c r="BI65" s="806" t="s">
        <v>479</v>
      </c>
      <c r="BJ65" s="806"/>
      <c r="BK65" s="806"/>
      <c r="BL65" s="806" t="s">
        <v>479</v>
      </c>
      <c r="BM65" s="806"/>
      <c r="BN65" s="806"/>
      <c r="BO65" s="806" t="s">
        <v>479</v>
      </c>
      <c r="BP65" s="806"/>
      <c r="BQ65" s="806"/>
      <c r="BR65" s="806" t="s">
        <v>479</v>
      </c>
      <c r="BS65" s="806"/>
      <c r="BT65" s="806"/>
      <c r="BU65" s="806" t="s">
        <v>479</v>
      </c>
      <c r="BV65" s="806"/>
      <c r="BW65" s="807"/>
      <c r="BX65" s="808" t="s">
        <v>789</v>
      </c>
      <c r="BY65" s="809"/>
      <c r="BZ65" s="809"/>
      <c r="CA65" s="809"/>
      <c r="CB65" s="809"/>
      <c r="CC65" s="809"/>
      <c r="CD65" s="809"/>
      <c r="CE65" s="810"/>
      <c r="CF65" s="811" t="s">
        <v>478</v>
      </c>
      <c r="CG65" s="809"/>
      <c r="CH65" s="809"/>
      <c r="CI65" s="809"/>
      <c r="CJ65" s="809"/>
      <c r="CK65" s="809"/>
      <c r="CL65" s="809"/>
      <c r="CM65" s="809"/>
      <c r="CN65" s="809"/>
      <c r="CO65" s="809"/>
      <c r="CP65" s="809"/>
      <c r="CQ65" s="809"/>
      <c r="CR65" s="810"/>
      <c r="CS65" s="812" t="s">
        <v>1020</v>
      </c>
      <c r="CT65" s="812"/>
      <c r="CU65" s="812"/>
      <c r="CV65" s="812"/>
      <c r="CW65" s="812"/>
      <c r="CX65" s="812"/>
      <c r="CY65" s="812"/>
      <c r="CZ65" s="812"/>
      <c r="DA65" s="812"/>
      <c r="DB65" s="812"/>
      <c r="DC65" s="812"/>
      <c r="DD65" s="812"/>
      <c r="DE65" s="812"/>
      <c r="DF65" s="813">
        <f>Приложение!M12</f>
        <v>34300</v>
      </c>
      <c r="DG65" s="814"/>
      <c r="DH65" s="814"/>
      <c r="DI65" s="814"/>
      <c r="DJ65" s="814"/>
      <c r="DK65" s="814"/>
      <c r="DL65" s="814"/>
      <c r="DM65" s="814"/>
      <c r="DN65" s="814"/>
      <c r="DO65" s="814"/>
      <c r="DP65" s="814"/>
      <c r="DQ65" s="814"/>
      <c r="DR65" s="815"/>
      <c r="DS65" s="803"/>
      <c r="DT65" s="804"/>
      <c r="DU65" s="804"/>
      <c r="DV65" s="804"/>
      <c r="DW65" s="804"/>
      <c r="DX65" s="804"/>
      <c r="DY65" s="804"/>
      <c r="DZ65" s="804"/>
      <c r="EA65" s="804"/>
      <c r="EB65" s="804"/>
      <c r="EC65" s="804"/>
      <c r="ED65" s="804"/>
      <c r="EE65" s="805"/>
      <c r="EF65" s="803"/>
      <c r="EG65" s="804"/>
      <c r="EH65" s="804"/>
      <c r="EI65" s="804"/>
      <c r="EJ65" s="804"/>
      <c r="EK65" s="804"/>
      <c r="EL65" s="804"/>
      <c r="EM65" s="804"/>
      <c r="EN65" s="804"/>
      <c r="EO65" s="804"/>
      <c r="EP65" s="804"/>
      <c r="EQ65" s="804"/>
      <c r="ER65" s="805"/>
      <c r="ES65" s="800" t="s">
        <v>746</v>
      </c>
      <c r="ET65" s="801"/>
      <c r="EU65" s="801"/>
      <c r="EV65" s="801"/>
      <c r="EW65" s="801"/>
      <c r="EX65" s="801"/>
      <c r="EY65" s="801"/>
      <c r="EZ65" s="801"/>
      <c r="FA65" s="801"/>
      <c r="FB65" s="801"/>
      <c r="FC65" s="801"/>
      <c r="FD65" s="801"/>
      <c r="FE65" s="802"/>
    </row>
    <row r="66" spans="1:161" ht="10.5" customHeight="1">
      <c r="A66" s="806" t="s">
        <v>12</v>
      </c>
      <c r="B66" s="806"/>
      <c r="C66" s="806"/>
      <c r="D66" s="806" t="s">
        <v>12</v>
      </c>
      <c r="E66" s="806"/>
      <c r="F66" s="806"/>
      <c r="G66" s="806" t="s">
        <v>12</v>
      </c>
      <c r="H66" s="806"/>
      <c r="I66" s="806"/>
      <c r="J66" s="806" t="s">
        <v>12</v>
      </c>
      <c r="K66" s="806"/>
      <c r="L66" s="806"/>
      <c r="M66" s="806" t="s">
        <v>12</v>
      </c>
      <c r="N66" s="806"/>
      <c r="O66" s="806"/>
      <c r="P66" s="806" t="s">
        <v>12</v>
      </c>
      <c r="Q66" s="806"/>
      <c r="R66" s="806"/>
      <c r="S66" s="806" t="s">
        <v>12</v>
      </c>
      <c r="T66" s="806"/>
      <c r="U66" s="806"/>
      <c r="V66" s="806" t="s">
        <v>12</v>
      </c>
      <c r="W66" s="806"/>
      <c r="X66" s="806"/>
      <c r="Y66" s="806" t="s">
        <v>12</v>
      </c>
      <c r="Z66" s="806"/>
      <c r="AA66" s="806"/>
      <c r="AB66" s="806" t="s">
        <v>12</v>
      </c>
      <c r="AC66" s="806"/>
      <c r="AD66" s="806"/>
      <c r="AE66" s="806" t="s">
        <v>12</v>
      </c>
      <c r="AF66" s="806"/>
      <c r="AG66" s="806"/>
      <c r="AH66" s="806" t="s">
        <v>12</v>
      </c>
      <c r="AI66" s="806"/>
      <c r="AJ66" s="806"/>
      <c r="AK66" s="806" t="s">
        <v>12</v>
      </c>
      <c r="AL66" s="806"/>
      <c r="AM66" s="806"/>
      <c r="AN66" s="806" t="s">
        <v>12</v>
      </c>
      <c r="AO66" s="806"/>
      <c r="AP66" s="806"/>
      <c r="AQ66" s="806" t="s">
        <v>12</v>
      </c>
      <c r="AR66" s="806"/>
      <c r="AS66" s="806"/>
      <c r="AT66" s="806" t="s">
        <v>12</v>
      </c>
      <c r="AU66" s="806"/>
      <c r="AV66" s="806"/>
      <c r="AW66" s="806" t="s">
        <v>12</v>
      </c>
      <c r="AX66" s="806"/>
      <c r="AY66" s="806"/>
      <c r="AZ66" s="806" t="s">
        <v>12</v>
      </c>
      <c r="BA66" s="806"/>
      <c r="BB66" s="806"/>
      <c r="BC66" s="806" t="s">
        <v>12</v>
      </c>
      <c r="BD66" s="806"/>
      <c r="BE66" s="806"/>
      <c r="BF66" s="806" t="s">
        <v>12</v>
      </c>
      <c r="BG66" s="806"/>
      <c r="BH66" s="806"/>
      <c r="BI66" s="806" t="s">
        <v>12</v>
      </c>
      <c r="BJ66" s="806"/>
      <c r="BK66" s="806"/>
      <c r="BL66" s="806" t="s">
        <v>12</v>
      </c>
      <c r="BM66" s="806"/>
      <c r="BN66" s="806"/>
      <c r="BO66" s="806" t="s">
        <v>12</v>
      </c>
      <c r="BP66" s="806"/>
      <c r="BQ66" s="806"/>
      <c r="BR66" s="806" t="s">
        <v>12</v>
      </c>
      <c r="BS66" s="806"/>
      <c r="BT66" s="806"/>
      <c r="BU66" s="806" t="s">
        <v>12</v>
      </c>
      <c r="BV66" s="806"/>
      <c r="BW66" s="807"/>
      <c r="BX66" s="808" t="s">
        <v>789</v>
      </c>
      <c r="BY66" s="809"/>
      <c r="BZ66" s="809"/>
      <c r="CA66" s="809"/>
      <c r="CB66" s="809"/>
      <c r="CC66" s="809"/>
      <c r="CD66" s="809"/>
      <c r="CE66" s="810"/>
      <c r="CF66" s="811" t="s">
        <v>478</v>
      </c>
      <c r="CG66" s="809"/>
      <c r="CH66" s="809"/>
      <c r="CI66" s="809"/>
      <c r="CJ66" s="809"/>
      <c r="CK66" s="809"/>
      <c r="CL66" s="809"/>
      <c r="CM66" s="809"/>
      <c r="CN66" s="809"/>
      <c r="CO66" s="809"/>
      <c r="CP66" s="809"/>
      <c r="CQ66" s="809"/>
      <c r="CR66" s="810"/>
      <c r="CS66" s="812" t="s">
        <v>1021</v>
      </c>
      <c r="CT66" s="812"/>
      <c r="CU66" s="812"/>
      <c r="CV66" s="812"/>
      <c r="CW66" s="812"/>
      <c r="CX66" s="812"/>
      <c r="CY66" s="812"/>
      <c r="CZ66" s="812"/>
      <c r="DA66" s="812"/>
      <c r="DB66" s="812"/>
      <c r="DC66" s="812"/>
      <c r="DD66" s="812"/>
      <c r="DE66" s="812"/>
      <c r="DF66" s="813">
        <f>Приложение!M13</f>
        <v>1057245</v>
      </c>
      <c r="DG66" s="814"/>
      <c r="DH66" s="814"/>
      <c r="DI66" s="814"/>
      <c r="DJ66" s="814"/>
      <c r="DK66" s="814"/>
      <c r="DL66" s="814"/>
      <c r="DM66" s="814"/>
      <c r="DN66" s="814"/>
      <c r="DO66" s="814"/>
      <c r="DP66" s="814"/>
      <c r="DQ66" s="814"/>
      <c r="DR66" s="815"/>
      <c r="DS66" s="803"/>
      <c r="DT66" s="804"/>
      <c r="DU66" s="804"/>
      <c r="DV66" s="804"/>
      <c r="DW66" s="804"/>
      <c r="DX66" s="804"/>
      <c r="DY66" s="804"/>
      <c r="DZ66" s="804"/>
      <c r="EA66" s="804"/>
      <c r="EB66" s="804"/>
      <c r="EC66" s="804"/>
      <c r="ED66" s="804"/>
      <c r="EE66" s="805"/>
      <c r="EF66" s="803"/>
      <c r="EG66" s="804"/>
      <c r="EH66" s="804"/>
      <c r="EI66" s="804"/>
      <c r="EJ66" s="804"/>
      <c r="EK66" s="804"/>
      <c r="EL66" s="804"/>
      <c r="EM66" s="804"/>
      <c r="EN66" s="804"/>
      <c r="EO66" s="804"/>
      <c r="EP66" s="804"/>
      <c r="EQ66" s="804"/>
      <c r="ER66" s="805"/>
      <c r="ES66" s="800" t="s">
        <v>746</v>
      </c>
      <c r="ET66" s="801"/>
      <c r="EU66" s="801"/>
      <c r="EV66" s="801"/>
      <c r="EW66" s="801"/>
      <c r="EX66" s="801"/>
      <c r="EY66" s="801"/>
      <c r="EZ66" s="801"/>
      <c r="FA66" s="801"/>
      <c r="FB66" s="801"/>
      <c r="FC66" s="801"/>
      <c r="FD66" s="801"/>
      <c r="FE66" s="802"/>
    </row>
    <row r="67" spans="1:161" ht="10.5" customHeight="1">
      <c r="A67" s="806" t="s">
        <v>480</v>
      </c>
      <c r="B67" s="806"/>
      <c r="C67" s="806"/>
      <c r="D67" s="806" t="s">
        <v>480</v>
      </c>
      <c r="E67" s="806"/>
      <c r="F67" s="806"/>
      <c r="G67" s="806" t="s">
        <v>480</v>
      </c>
      <c r="H67" s="806"/>
      <c r="I67" s="806"/>
      <c r="J67" s="806" t="s">
        <v>480</v>
      </c>
      <c r="K67" s="806"/>
      <c r="L67" s="806"/>
      <c r="M67" s="806" t="s">
        <v>480</v>
      </c>
      <c r="N67" s="806"/>
      <c r="O67" s="806"/>
      <c r="P67" s="806" t="s">
        <v>480</v>
      </c>
      <c r="Q67" s="806"/>
      <c r="R67" s="806"/>
      <c r="S67" s="806" t="s">
        <v>480</v>
      </c>
      <c r="T67" s="806"/>
      <c r="U67" s="806"/>
      <c r="V67" s="806" t="s">
        <v>480</v>
      </c>
      <c r="W67" s="806"/>
      <c r="X67" s="806"/>
      <c r="Y67" s="806" t="s">
        <v>480</v>
      </c>
      <c r="Z67" s="806"/>
      <c r="AA67" s="806"/>
      <c r="AB67" s="806" t="s">
        <v>480</v>
      </c>
      <c r="AC67" s="806"/>
      <c r="AD67" s="806"/>
      <c r="AE67" s="806" t="s">
        <v>480</v>
      </c>
      <c r="AF67" s="806"/>
      <c r="AG67" s="806"/>
      <c r="AH67" s="806" t="s">
        <v>480</v>
      </c>
      <c r="AI67" s="806"/>
      <c r="AJ67" s="806"/>
      <c r="AK67" s="806" t="s">
        <v>480</v>
      </c>
      <c r="AL67" s="806"/>
      <c r="AM67" s="806"/>
      <c r="AN67" s="806" t="s">
        <v>480</v>
      </c>
      <c r="AO67" s="806"/>
      <c r="AP67" s="806"/>
      <c r="AQ67" s="806" t="s">
        <v>480</v>
      </c>
      <c r="AR67" s="806"/>
      <c r="AS67" s="806"/>
      <c r="AT67" s="806" t="s">
        <v>480</v>
      </c>
      <c r="AU67" s="806"/>
      <c r="AV67" s="806"/>
      <c r="AW67" s="806" t="s">
        <v>480</v>
      </c>
      <c r="AX67" s="806"/>
      <c r="AY67" s="806"/>
      <c r="AZ67" s="806" t="s">
        <v>480</v>
      </c>
      <c r="BA67" s="806"/>
      <c r="BB67" s="806"/>
      <c r="BC67" s="806" t="s">
        <v>480</v>
      </c>
      <c r="BD67" s="806"/>
      <c r="BE67" s="806"/>
      <c r="BF67" s="806" t="s">
        <v>480</v>
      </c>
      <c r="BG67" s="806"/>
      <c r="BH67" s="806"/>
      <c r="BI67" s="806" t="s">
        <v>480</v>
      </c>
      <c r="BJ67" s="806"/>
      <c r="BK67" s="806"/>
      <c r="BL67" s="806" t="s">
        <v>480</v>
      </c>
      <c r="BM67" s="806"/>
      <c r="BN67" s="806"/>
      <c r="BO67" s="806" t="s">
        <v>480</v>
      </c>
      <c r="BP67" s="806"/>
      <c r="BQ67" s="806"/>
      <c r="BR67" s="806" t="s">
        <v>480</v>
      </c>
      <c r="BS67" s="806"/>
      <c r="BT67" s="806"/>
      <c r="BU67" s="806" t="s">
        <v>480</v>
      </c>
      <c r="BV67" s="806"/>
      <c r="BW67" s="807"/>
      <c r="BX67" s="808" t="s">
        <v>789</v>
      </c>
      <c r="BY67" s="809"/>
      <c r="BZ67" s="809"/>
      <c r="CA67" s="809"/>
      <c r="CB67" s="809"/>
      <c r="CC67" s="809"/>
      <c r="CD67" s="809"/>
      <c r="CE67" s="810"/>
      <c r="CF67" s="811" t="s">
        <v>478</v>
      </c>
      <c r="CG67" s="809"/>
      <c r="CH67" s="809"/>
      <c r="CI67" s="809"/>
      <c r="CJ67" s="809"/>
      <c r="CK67" s="809"/>
      <c r="CL67" s="809"/>
      <c r="CM67" s="809"/>
      <c r="CN67" s="809"/>
      <c r="CO67" s="809"/>
      <c r="CP67" s="809"/>
      <c r="CQ67" s="809"/>
      <c r="CR67" s="810"/>
      <c r="CS67" s="812" t="s">
        <v>1022</v>
      </c>
      <c r="CT67" s="812"/>
      <c r="CU67" s="812"/>
      <c r="CV67" s="812"/>
      <c r="CW67" s="812"/>
      <c r="CX67" s="812"/>
      <c r="CY67" s="812"/>
      <c r="CZ67" s="812"/>
      <c r="DA67" s="812"/>
      <c r="DB67" s="812"/>
      <c r="DC67" s="812"/>
      <c r="DD67" s="812"/>
      <c r="DE67" s="812"/>
      <c r="DF67" s="813">
        <f>Приложение!M14</f>
        <v>30000</v>
      </c>
      <c r="DG67" s="814"/>
      <c r="DH67" s="814"/>
      <c r="DI67" s="814"/>
      <c r="DJ67" s="814"/>
      <c r="DK67" s="814"/>
      <c r="DL67" s="814"/>
      <c r="DM67" s="814"/>
      <c r="DN67" s="814"/>
      <c r="DO67" s="814"/>
      <c r="DP67" s="814"/>
      <c r="DQ67" s="814"/>
      <c r="DR67" s="815"/>
      <c r="DS67" s="803"/>
      <c r="DT67" s="804"/>
      <c r="DU67" s="804"/>
      <c r="DV67" s="804"/>
      <c r="DW67" s="804"/>
      <c r="DX67" s="804"/>
      <c r="DY67" s="804"/>
      <c r="DZ67" s="804"/>
      <c r="EA67" s="804"/>
      <c r="EB67" s="804"/>
      <c r="EC67" s="804"/>
      <c r="ED67" s="804"/>
      <c r="EE67" s="805"/>
      <c r="EF67" s="803"/>
      <c r="EG67" s="804"/>
      <c r="EH67" s="804"/>
      <c r="EI67" s="804"/>
      <c r="EJ67" s="804"/>
      <c r="EK67" s="804"/>
      <c r="EL67" s="804"/>
      <c r="EM67" s="804"/>
      <c r="EN67" s="804"/>
      <c r="EO67" s="804"/>
      <c r="EP67" s="804"/>
      <c r="EQ67" s="804"/>
      <c r="ER67" s="805"/>
      <c r="ES67" s="800" t="s">
        <v>746</v>
      </c>
      <c r="ET67" s="801"/>
      <c r="EU67" s="801"/>
      <c r="EV67" s="801"/>
      <c r="EW67" s="801"/>
      <c r="EX67" s="801"/>
      <c r="EY67" s="801"/>
      <c r="EZ67" s="801"/>
      <c r="FA67" s="801"/>
      <c r="FB67" s="801"/>
      <c r="FC67" s="801"/>
      <c r="FD67" s="801"/>
      <c r="FE67" s="802"/>
    </row>
    <row r="68" spans="1:161" ht="10.5" customHeight="1">
      <c r="A68" s="806" t="s">
        <v>481</v>
      </c>
      <c r="B68" s="806"/>
      <c r="C68" s="806"/>
      <c r="D68" s="806" t="s">
        <v>481</v>
      </c>
      <c r="E68" s="806"/>
      <c r="F68" s="806"/>
      <c r="G68" s="806" t="s">
        <v>481</v>
      </c>
      <c r="H68" s="806"/>
      <c r="I68" s="806"/>
      <c r="J68" s="806" t="s">
        <v>481</v>
      </c>
      <c r="K68" s="806"/>
      <c r="L68" s="806"/>
      <c r="M68" s="806" t="s">
        <v>481</v>
      </c>
      <c r="N68" s="806"/>
      <c r="O68" s="806"/>
      <c r="P68" s="806" t="s">
        <v>481</v>
      </c>
      <c r="Q68" s="806"/>
      <c r="R68" s="806"/>
      <c r="S68" s="806" t="s">
        <v>481</v>
      </c>
      <c r="T68" s="806"/>
      <c r="U68" s="806"/>
      <c r="V68" s="806" t="s">
        <v>481</v>
      </c>
      <c r="W68" s="806"/>
      <c r="X68" s="806"/>
      <c r="Y68" s="806" t="s">
        <v>481</v>
      </c>
      <c r="Z68" s="806"/>
      <c r="AA68" s="806"/>
      <c r="AB68" s="806" t="s">
        <v>481</v>
      </c>
      <c r="AC68" s="806"/>
      <c r="AD68" s="806"/>
      <c r="AE68" s="806" t="s">
        <v>481</v>
      </c>
      <c r="AF68" s="806"/>
      <c r="AG68" s="806"/>
      <c r="AH68" s="806" t="s">
        <v>481</v>
      </c>
      <c r="AI68" s="806"/>
      <c r="AJ68" s="806"/>
      <c r="AK68" s="806" t="s">
        <v>481</v>
      </c>
      <c r="AL68" s="806"/>
      <c r="AM68" s="806"/>
      <c r="AN68" s="806" t="s">
        <v>481</v>
      </c>
      <c r="AO68" s="806"/>
      <c r="AP68" s="806"/>
      <c r="AQ68" s="806" t="s">
        <v>481</v>
      </c>
      <c r="AR68" s="806"/>
      <c r="AS68" s="806"/>
      <c r="AT68" s="806" t="s">
        <v>481</v>
      </c>
      <c r="AU68" s="806"/>
      <c r="AV68" s="806"/>
      <c r="AW68" s="806" t="s">
        <v>481</v>
      </c>
      <c r="AX68" s="806"/>
      <c r="AY68" s="806"/>
      <c r="AZ68" s="806" t="s">
        <v>481</v>
      </c>
      <c r="BA68" s="806"/>
      <c r="BB68" s="806"/>
      <c r="BC68" s="806" t="s">
        <v>481</v>
      </c>
      <c r="BD68" s="806"/>
      <c r="BE68" s="806"/>
      <c r="BF68" s="806" t="s">
        <v>481</v>
      </c>
      <c r="BG68" s="806"/>
      <c r="BH68" s="806"/>
      <c r="BI68" s="806" t="s">
        <v>481</v>
      </c>
      <c r="BJ68" s="806"/>
      <c r="BK68" s="806"/>
      <c r="BL68" s="806" t="s">
        <v>481</v>
      </c>
      <c r="BM68" s="806"/>
      <c r="BN68" s="806"/>
      <c r="BO68" s="806" t="s">
        <v>481</v>
      </c>
      <c r="BP68" s="806"/>
      <c r="BQ68" s="806"/>
      <c r="BR68" s="806" t="s">
        <v>481</v>
      </c>
      <c r="BS68" s="806"/>
      <c r="BT68" s="806"/>
      <c r="BU68" s="806" t="s">
        <v>481</v>
      </c>
      <c r="BV68" s="806"/>
      <c r="BW68" s="807"/>
      <c r="BX68" s="808" t="s">
        <v>789</v>
      </c>
      <c r="BY68" s="809"/>
      <c r="BZ68" s="809"/>
      <c r="CA68" s="809"/>
      <c r="CB68" s="809"/>
      <c r="CC68" s="809"/>
      <c r="CD68" s="809"/>
      <c r="CE68" s="810"/>
      <c r="CF68" s="811" t="s">
        <v>478</v>
      </c>
      <c r="CG68" s="809"/>
      <c r="CH68" s="809"/>
      <c r="CI68" s="809"/>
      <c r="CJ68" s="809"/>
      <c r="CK68" s="809"/>
      <c r="CL68" s="809"/>
      <c r="CM68" s="809"/>
      <c r="CN68" s="809"/>
      <c r="CO68" s="809"/>
      <c r="CP68" s="809"/>
      <c r="CQ68" s="809"/>
      <c r="CR68" s="810"/>
      <c r="CS68" s="812" t="s">
        <v>1023</v>
      </c>
      <c r="CT68" s="812"/>
      <c r="CU68" s="812"/>
      <c r="CV68" s="812"/>
      <c r="CW68" s="812"/>
      <c r="CX68" s="812"/>
      <c r="CY68" s="812"/>
      <c r="CZ68" s="812"/>
      <c r="DA68" s="812"/>
      <c r="DB68" s="812"/>
      <c r="DC68" s="812"/>
      <c r="DD68" s="812"/>
      <c r="DE68" s="812"/>
      <c r="DF68" s="813">
        <f>Приложение!M15</f>
        <v>276900</v>
      </c>
      <c r="DG68" s="814"/>
      <c r="DH68" s="814"/>
      <c r="DI68" s="814"/>
      <c r="DJ68" s="814"/>
      <c r="DK68" s="814"/>
      <c r="DL68" s="814"/>
      <c r="DM68" s="814"/>
      <c r="DN68" s="814"/>
      <c r="DO68" s="814"/>
      <c r="DP68" s="814"/>
      <c r="DQ68" s="814"/>
      <c r="DR68" s="815"/>
      <c r="DS68" s="803"/>
      <c r="DT68" s="804"/>
      <c r="DU68" s="804"/>
      <c r="DV68" s="804"/>
      <c r="DW68" s="804"/>
      <c r="DX68" s="804"/>
      <c r="DY68" s="804"/>
      <c r="DZ68" s="804"/>
      <c r="EA68" s="804"/>
      <c r="EB68" s="804"/>
      <c r="EC68" s="804"/>
      <c r="ED68" s="804"/>
      <c r="EE68" s="805"/>
      <c r="EF68" s="803"/>
      <c r="EG68" s="804"/>
      <c r="EH68" s="804"/>
      <c r="EI68" s="804"/>
      <c r="EJ68" s="804"/>
      <c r="EK68" s="804"/>
      <c r="EL68" s="804"/>
      <c r="EM68" s="804"/>
      <c r="EN68" s="804"/>
      <c r="EO68" s="804"/>
      <c r="EP68" s="804"/>
      <c r="EQ68" s="804"/>
      <c r="ER68" s="805"/>
      <c r="ES68" s="800" t="s">
        <v>746</v>
      </c>
      <c r="ET68" s="801"/>
      <c r="EU68" s="801"/>
      <c r="EV68" s="801"/>
      <c r="EW68" s="801"/>
      <c r="EX68" s="801"/>
      <c r="EY68" s="801"/>
      <c r="EZ68" s="801"/>
      <c r="FA68" s="801"/>
      <c r="FB68" s="801"/>
      <c r="FC68" s="801"/>
      <c r="FD68" s="801"/>
      <c r="FE68" s="802"/>
    </row>
    <row r="69" spans="1:161" ht="10.5" customHeight="1">
      <c r="A69" s="806" t="s">
        <v>482</v>
      </c>
      <c r="B69" s="806"/>
      <c r="C69" s="806"/>
      <c r="D69" s="806" t="s">
        <v>482</v>
      </c>
      <c r="E69" s="806"/>
      <c r="F69" s="806"/>
      <c r="G69" s="806" t="s">
        <v>482</v>
      </c>
      <c r="H69" s="806"/>
      <c r="I69" s="806"/>
      <c r="J69" s="806" t="s">
        <v>482</v>
      </c>
      <c r="K69" s="806"/>
      <c r="L69" s="806"/>
      <c r="M69" s="806" t="s">
        <v>482</v>
      </c>
      <c r="N69" s="806"/>
      <c r="O69" s="806"/>
      <c r="P69" s="806" t="s">
        <v>482</v>
      </c>
      <c r="Q69" s="806"/>
      <c r="R69" s="806"/>
      <c r="S69" s="806" t="s">
        <v>482</v>
      </c>
      <c r="T69" s="806"/>
      <c r="U69" s="806"/>
      <c r="V69" s="806" t="s">
        <v>482</v>
      </c>
      <c r="W69" s="806"/>
      <c r="X69" s="806"/>
      <c r="Y69" s="806" t="s">
        <v>482</v>
      </c>
      <c r="Z69" s="806"/>
      <c r="AA69" s="806"/>
      <c r="AB69" s="806" t="s">
        <v>482</v>
      </c>
      <c r="AC69" s="806"/>
      <c r="AD69" s="806"/>
      <c r="AE69" s="806" t="s">
        <v>482</v>
      </c>
      <c r="AF69" s="806"/>
      <c r="AG69" s="806"/>
      <c r="AH69" s="806" t="s">
        <v>482</v>
      </c>
      <c r="AI69" s="806"/>
      <c r="AJ69" s="806"/>
      <c r="AK69" s="806" t="s">
        <v>482</v>
      </c>
      <c r="AL69" s="806"/>
      <c r="AM69" s="806"/>
      <c r="AN69" s="806" t="s">
        <v>482</v>
      </c>
      <c r="AO69" s="806"/>
      <c r="AP69" s="806"/>
      <c r="AQ69" s="806" t="s">
        <v>482</v>
      </c>
      <c r="AR69" s="806"/>
      <c r="AS69" s="806"/>
      <c r="AT69" s="806" t="s">
        <v>482</v>
      </c>
      <c r="AU69" s="806"/>
      <c r="AV69" s="806"/>
      <c r="AW69" s="806" t="s">
        <v>482</v>
      </c>
      <c r="AX69" s="806"/>
      <c r="AY69" s="806"/>
      <c r="AZ69" s="806" t="s">
        <v>482</v>
      </c>
      <c r="BA69" s="806"/>
      <c r="BB69" s="806"/>
      <c r="BC69" s="806" t="s">
        <v>482</v>
      </c>
      <c r="BD69" s="806"/>
      <c r="BE69" s="806"/>
      <c r="BF69" s="806" t="s">
        <v>482</v>
      </c>
      <c r="BG69" s="806"/>
      <c r="BH69" s="806"/>
      <c r="BI69" s="806" t="s">
        <v>482</v>
      </c>
      <c r="BJ69" s="806"/>
      <c r="BK69" s="806"/>
      <c r="BL69" s="806" t="s">
        <v>482</v>
      </c>
      <c r="BM69" s="806"/>
      <c r="BN69" s="806"/>
      <c r="BO69" s="806" t="s">
        <v>482</v>
      </c>
      <c r="BP69" s="806"/>
      <c r="BQ69" s="806"/>
      <c r="BR69" s="806" t="s">
        <v>482</v>
      </c>
      <c r="BS69" s="806"/>
      <c r="BT69" s="806"/>
      <c r="BU69" s="806" t="s">
        <v>482</v>
      </c>
      <c r="BV69" s="806"/>
      <c r="BW69" s="807"/>
      <c r="BX69" s="808" t="s">
        <v>789</v>
      </c>
      <c r="BY69" s="809"/>
      <c r="BZ69" s="809"/>
      <c r="CA69" s="809"/>
      <c r="CB69" s="809"/>
      <c r="CC69" s="809"/>
      <c r="CD69" s="809"/>
      <c r="CE69" s="810"/>
      <c r="CF69" s="811" t="s">
        <v>478</v>
      </c>
      <c r="CG69" s="809"/>
      <c r="CH69" s="809"/>
      <c r="CI69" s="809"/>
      <c r="CJ69" s="809"/>
      <c r="CK69" s="809"/>
      <c r="CL69" s="809"/>
      <c r="CM69" s="809"/>
      <c r="CN69" s="809"/>
      <c r="CO69" s="809"/>
      <c r="CP69" s="809"/>
      <c r="CQ69" s="809"/>
      <c r="CR69" s="810"/>
      <c r="CS69" s="812" t="s">
        <v>1023</v>
      </c>
      <c r="CT69" s="812"/>
      <c r="CU69" s="812"/>
      <c r="CV69" s="812"/>
      <c r="CW69" s="812"/>
      <c r="CX69" s="812"/>
      <c r="CY69" s="812"/>
      <c r="CZ69" s="812"/>
      <c r="DA69" s="812"/>
      <c r="DB69" s="812"/>
      <c r="DC69" s="812"/>
      <c r="DD69" s="812"/>
      <c r="DE69" s="812"/>
      <c r="DF69" s="813">
        <f>Приложение!M16</f>
        <v>37800</v>
      </c>
      <c r="DG69" s="814"/>
      <c r="DH69" s="814"/>
      <c r="DI69" s="814"/>
      <c r="DJ69" s="814"/>
      <c r="DK69" s="814"/>
      <c r="DL69" s="814"/>
      <c r="DM69" s="814"/>
      <c r="DN69" s="814"/>
      <c r="DO69" s="814"/>
      <c r="DP69" s="814"/>
      <c r="DQ69" s="814"/>
      <c r="DR69" s="815"/>
      <c r="DS69" s="803"/>
      <c r="DT69" s="804"/>
      <c r="DU69" s="804"/>
      <c r="DV69" s="804"/>
      <c r="DW69" s="804"/>
      <c r="DX69" s="804"/>
      <c r="DY69" s="804"/>
      <c r="DZ69" s="804"/>
      <c r="EA69" s="804"/>
      <c r="EB69" s="804"/>
      <c r="EC69" s="804"/>
      <c r="ED69" s="804"/>
      <c r="EE69" s="805"/>
      <c r="EF69" s="803"/>
      <c r="EG69" s="804"/>
      <c r="EH69" s="804"/>
      <c r="EI69" s="804"/>
      <c r="EJ69" s="804"/>
      <c r="EK69" s="804"/>
      <c r="EL69" s="804"/>
      <c r="EM69" s="804"/>
      <c r="EN69" s="804"/>
      <c r="EO69" s="804"/>
      <c r="EP69" s="804"/>
      <c r="EQ69" s="804"/>
      <c r="ER69" s="805"/>
      <c r="ES69" s="800" t="s">
        <v>746</v>
      </c>
      <c r="ET69" s="801"/>
      <c r="EU69" s="801"/>
      <c r="EV69" s="801"/>
      <c r="EW69" s="801"/>
      <c r="EX69" s="801"/>
      <c r="EY69" s="801"/>
      <c r="EZ69" s="801"/>
      <c r="FA69" s="801"/>
      <c r="FB69" s="801"/>
      <c r="FC69" s="801"/>
      <c r="FD69" s="801"/>
      <c r="FE69" s="802"/>
    </row>
    <row r="70" spans="1:161" ht="22.5" customHeight="1">
      <c r="A70" s="806" t="s">
        <v>790</v>
      </c>
      <c r="B70" s="840"/>
      <c r="C70" s="840"/>
      <c r="D70" s="840"/>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0"/>
      <c r="AY70" s="840"/>
      <c r="AZ70" s="840"/>
      <c r="BA70" s="840"/>
      <c r="BB70" s="840"/>
      <c r="BC70" s="840"/>
      <c r="BD70" s="840"/>
      <c r="BE70" s="840"/>
      <c r="BF70" s="840"/>
      <c r="BG70" s="840"/>
      <c r="BH70" s="840"/>
      <c r="BI70" s="840"/>
      <c r="BJ70" s="840"/>
      <c r="BK70" s="840"/>
      <c r="BL70" s="840"/>
      <c r="BM70" s="840"/>
      <c r="BN70" s="840"/>
      <c r="BO70" s="840"/>
      <c r="BP70" s="840"/>
      <c r="BQ70" s="840"/>
      <c r="BR70" s="840"/>
      <c r="BS70" s="840"/>
      <c r="BT70" s="840"/>
      <c r="BU70" s="840"/>
      <c r="BV70" s="840"/>
      <c r="BW70" s="840"/>
      <c r="BX70" s="808" t="s">
        <v>791</v>
      </c>
      <c r="BY70" s="809"/>
      <c r="BZ70" s="809"/>
      <c r="CA70" s="809"/>
      <c r="CB70" s="809"/>
      <c r="CC70" s="809"/>
      <c r="CD70" s="809"/>
      <c r="CE70" s="810"/>
      <c r="CF70" s="811" t="s">
        <v>125</v>
      </c>
      <c r="CG70" s="809"/>
      <c r="CH70" s="809"/>
      <c r="CI70" s="809"/>
      <c r="CJ70" s="809"/>
      <c r="CK70" s="809"/>
      <c r="CL70" s="809"/>
      <c r="CM70" s="809"/>
      <c r="CN70" s="809"/>
      <c r="CO70" s="809"/>
      <c r="CP70" s="809"/>
      <c r="CQ70" s="809"/>
      <c r="CR70" s="810"/>
      <c r="CS70" s="812"/>
      <c r="CT70" s="812"/>
      <c r="CU70" s="812"/>
      <c r="CV70" s="812"/>
      <c r="CW70" s="812"/>
      <c r="CX70" s="812"/>
      <c r="CY70" s="812"/>
      <c r="CZ70" s="812"/>
      <c r="DA70" s="812"/>
      <c r="DB70" s="812"/>
      <c r="DC70" s="812"/>
      <c r="DD70" s="812"/>
      <c r="DE70" s="812"/>
      <c r="DF70" s="813"/>
      <c r="DG70" s="814"/>
      <c r="DH70" s="814"/>
      <c r="DI70" s="814"/>
      <c r="DJ70" s="814"/>
      <c r="DK70" s="814"/>
      <c r="DL70" s="814"/>
      <c r="DM70" s="814"/>
      <c r="DN70" s="814"/>
      <c r="DO70" s="814"/>
      <c r="DP70" s="814"/>
      <c r="DQ70" s="814"/>
      <c r="DR70" s="815"/>
      <c r="DS70" s="803"/>
      <c r="DT70" s="804"/>
      <c r="DU70" s="804"/>
      <c r="DV70" s="804"/>
      <c r="DW70" s="804"/>
      <c r="DX70" s="804"/>
      <c r="DY70" s="804"/>
      <c r="DZ70" s="804"/>
      <c r="EA70" s="804"/>
      <c r="EB70" s="804"/>
      <c r="EC70" s="804"/>
      <c r="ED70" s="804"/>
      <c r="EE70" s="805"/>
      <c r="EF70" s="803"/>
      <c r="EG70" s="804"/>
      <c r="EH70" s="804"/>
      <c r="EI70" s="804"/>
      <c r="EJ70" s="804"/>
      <c r="EK70" s="804"/>
      <c r="EL70" s="804"/>
      <c r="EM70" s="804"/>
      <c r="EN70" s="804"/>
      <c r="EO70" s="804"/>
      <c r="EP70" s="804"/>
      <c r="EQ70" s="804"/>
      <c r="ER70" s="805"/>
      <c r="ES70" s="800" t="s">
        <v>746</v>
      </c>
      <c r="ET70" s="801"/>
      <c r="EU70" s="801"/>
      <c r="EV70" s="801"/>
      <c r="EW70" s="801"/>
      <c r="EX70" s="801"/>
      <c r="EY70" s="801"/>
      <c r="EZ70" s="801"/>
      <c r="FA70" s="801"/>
      <c r="FB70" s="801"/>
      <c r="FC70" s="801"/>
      <c r="FD70" s="801"/>
      <c r="FE70" s="802"/>
    </row>
    <row r="71" spans="1:161" ht="22.5" customHeight="1">
      <c r="A71" s="806" t="s">
        <v>792</v>
      </c>
      <c r="B71" s="840"/>
      <c r="C71" s="840"/>
      <c r="D71" s="840"/>
      <c r="E71" s="840"/>
      <c r="F71" s="840"/>
      <c r="G71" s="840"/>
      <c r="H71" s="840"/>
      <c r="I71" s="840"/>
      <c r="J71" s="840"/>
      <c r="K71" s="840"/>
      <c r="L71" s="840"/>
      <c r="M71" s="840"/>
      <c r="N71" s="840"/>
      <c r="O71" s="840"/>
      <c r="P71" s="840"/>
      <c r="Q71" s="840"/>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0"/>
      <c r="AY71" s="840"/>
      <c r="AZ71" s="840"/>
      <c r="BA71" s="840"/>
      <c r="BB71" s="840"/>
      <c r="BC71" s="840"/>
      <c r="BD71" s="840"/>
      <c r="BE71" s="840"/>
      <c r="BF71" s="840"/>
      <c r="BG71" s="840"/>
      <c r="BH71" s="840"/>
      <c r="BI71" s="840"/>
      <c r="BJ71" s="840"/>
      <c r="BK71" s="840"/>
      <c r="BL71" s="840"/>
      <c r="BM71" s="840"/>
      <c r="BN71" s="840"/>
      <c r="BO71" s="840"/>
      <c r="BP71" s="840"/>
      <c r="BQ71" s="840"/>
      <c r="BR71" s="840"/>
      <c r="BS71" s="840"/>
      <c r="BT71" s="840"/>
      <c r="BU71" s="840"/>
      <c r="BV71" s="840"/>
      <c r="BW71" s="840"/>
      <c r="BX71" s="808" t="s">
        <v>793</v>
      </c>
      <c r="BY71" s="809"/>
      <c r="BZ71" s="809"/>
      <c r="CA71" s="809"/>
      <c r="CB71" s="809"/>
      <c r="CC71" s="809"/>
      <c r="CD71" s="809"/>
      <c r="CE71" s="810"/>
      <c r="CF71" s="811" t="s">
        <v>129</v>
      </c>
      <c r="CG71" s="809"/>
      <c r="CH71" s="809"/>
      <c r="CI71" s="809"/>
      <c r="CJ71" s="809"/>
      <c r="CK71" s="809"/>
      <c r="CL71" s="809"/>
      <c r="CM71" s="809"/>
      <c r="CN71" s="809"/>
      <c r="CO71" s="809"/>
      <c r="CP71" s="809"/>
      <c r="CQ71" s="809"/>
      <c r="CR71" s="810"/>
      <c r="CS71" s="907">
        <v>213</v>
      </c>
      <c r="CT71" s="908"/>
      <c r="CU71" s="908"/>
      <c r="CV71" s="908"/>
      <c r="CW71" s="908"/>
      <c r="CX71" s="908"/>
      <c r="CY71" s="908"/>
      <c r="CZ71" s="908"/>
      <c r="DA71" s="908"/>
      <c r="DB71" s="908"/>
      <c r="DC71" s="908"/>
      <c r="DD71" s="908"/>
      <c r="DE71" s="909"/>
      <c r="DF71" s="813">
        <f>Приложение!M19</f>
        <v>7325963.746217931</v>
      </c>
      <c r="DG71" s="814"/>
      <c r="DH71" s="814"/>
      <c r="DI71" s="814"/>
      <c r="DJ71" s="814"/>
      <c r="DK71" s="814"/>
      <c r="DL71" s="814"/>
      <c r="DM71" s="814"/>
      <c r="DN71" s="814"/>
      <c r="DO71" s="814"/>
      <c r="DP71" s="814"/>
      <c r="DQ71" s="814"/>
      <c r="DR71" s="815"/>
      <c r="DS71" s="803"/>
      <c r="DT71" s="804"/>
      <c r="DU71" s="804"/>
      <c r="DV71" s="804"/>
      <c r="DW71" s="804"/>
      <c r="DX71" s="804"/>
      <c r="DY71" s="804"/>
      <c r="DZ71" s="804"/>
      <c r="EA71" s="804"/>
      <c r="EB71" s="804"/>
      <c r="EC71" s="804"/>
      <c r="ED71" s="804"/>
      <c r="EE71" s="805"/>
      <c r="EF71" s="803"/>
      <c r="EG71" s="804"/>
      <c r="EH71" s="804"/>
      <c r="EI71" s="804"/>
      <c r="EJ71" s="804"/>
      <c r="EK71" s="804"/>
      <c r="EL71" s="804"/>
      <c r="EM71" s="804"/>
      <c r="EN71" s="804"/>
      <c r="EO71" s="804"/>
      <c r="EP71" s="804"/>
      <c r="EQ71" s="804"/>
      <c r="ER71" s="805"/>
      <c r="ES71" s="800" t="s">
        <v>746</v>
      </c>
      <c r="ET71" s="801"/>
      <c r="EU71" s="801"/>
      <c r="EV71" s="801"/>
      <c r="EW71" s="801"/>
      <c r="EX71" s="801"/>
      <c r="EY71" s="801"/>
      <c r="EZ71" s="801"/>
      <c r="FA71" s="801"/>
      <c r="FB71" s="801"/>
      <c r="FC71" s="801"/>
      <c r="FD71" s="801"/>
      <c r="FE71" s="802"/>
    </row>
    <row r="72" spans="1:161" ht="22.5" customHeight="1">
      <c r="A72" s="838" t="s">
        <v>794</v>
      </c>
      <c r="B72" s="839"/>
      <c r="C72" s="839"/>
      <c r="D72" s="839"/>
      <c r="E72" s="839"/>
      <c r="F72" s="839"/>
      <c r="G72" s="839"/>
      <c r="H72" s="839"/>
      <c r="I72" s="839"/>
      <c r="J72" s="839"/>
      <c r="K72" s="839"/>
      <c r="L72" s="839"/>
      <c r="M72" s="839"/>
      <c r="N72" s="839"/>
      <c r="O72" s="839"/>
      <c r="P72" s="839"/>
      <c r="Q72" s="839"/>
      <c r="R72" s="839"/>
      <c r="S72" s="839"/>
      <c r="T72" s="839"/>
      <c r="U72" s="839"/>
      <c r="V72" s="839"/>
      <c r="W72" s="839"/>
      <c r="X72" s="839"/>
      <c r="Y72" s="839"/>
      <c r="Z72" s="839"/>
      <c r="AA72" s="839"/>
      <c r="AB72" s="839"/>
      <c r="AC72" s="839"/>
      <c r="AD72" s="839"/>
      <c r="AE72" s="839"/>
      <c r="AF72" s="839"/>
      <c r="AG72" s="839"/>
      <c r="AH72" s="839"/>
      <c r="AI72" s="839"/>
      <c r="AJ72" s="839"/>
      <c r="AK72" s="839"/>
      <c r="AL72" s="839"/>
      <c r="AM72" s="839"/>
      <c r="AN72" s="839"/>
      <c r="AO72" s="839"/>
      <c r="AP72" s="839"/>
      <c r="AQ72" s="839"/>
      <c r="AR72" s="839"/>
      <c r="AS72" s="839"/>
      <c r="AT72" s="839"/>
      <c r="AU72" s="839"/>
      <c r="AV72" s="839"/>
      <c r="AW72" s="839"/>
      <c r="AX72" s="839"/>
      <c r="AY72" s="839"/>
      <c r="AZ72" s="839"/>
      <c r="BA72" s="839"/>
      <c r="BB72" s="839"/>
      <c r="BC72" s="839"/>
      <c r="BD72" s="839"/>
      <c r="BE72" s="839"/>
      <c r="BF72" s="839"/>
      <c r="BG72" s="839"/>
      <c r="BH72" s="839"/>
      <c r="BI72" s="839"/>
      <c r="BJ72" s="839"/>
      <c r="BK72" s="839"/>
      <c r="BL72" s="839"/>
      <c r="BM72" s="839"/>
      <c r="BN72" s="839"/>
      <c r="BO72" s="839"/>
      <c r="BP72" s="839"/>
      <c r="BQ72" s="839"/>
      <c r="BR72" s="839"/>
      <c r="BS72" s="839"/>
      <c r="BT72" s="839"/>
      <c r="BU72" s="839"/>
      <c r="BV72" s="839"/>
      <c r="BW72" s="839"/>
      <c r="BX72" s="808" t="s">
        <v>795</v>
      </c>
      <c r="BY72" s="809"/>
      <c r="BZ72" s="809"/>
      <c r="CA72" s="809"/>
      <c r="CB72" s="809"/>
      <c r="CC72" s="809"/>
      <c r="CD72" s="809"/>
      <c r="CE72" s="810"/>
      <c r="CF72" s="811" t="s">
        <v>129</v>
      </c>
      <c r="CG72" s="809"/>
      <c r="CH72" s="809"/>
      <c r="CI72" s="809"/>
      <c r="CJ72" s="809"/>
      <c r="CK72" s="809"/>
      <c r="CL72" s="809"/>
      <c r="CM72" s="809"/>
      <c r="CN72" s="809"/>
      <c r="CO72" s="809"/>
      <c r="CP72" s="809"/>
      <c r="CQ72" s="809"/>
      <c r="CR72" s="810"/>
      <c r="CS72" s="907">
        <v>213</v>
      </c>
      <c r="CT72" s="908"/>
      <c r="CU72" s="908"/>
      <c r="CV72" s="908"/>
      <c r="CW72" s="908"/>
      <c r="CX72" s="908"/>
      <c r="CY72" s="908"/>
      <c r="CZ72" s="908"/>
      <c r="DA72" s="908"/>
      <c r="DB72" s="908"/>
      <c r="DC72" s="908"/>
      <c r="DD72" s="908"/>
      <c r="DE72" s="909"/>
      <c r="DF72" s="813">
        <v>7325963.65</v>
      </c>
      <c r="DG72" s="814"/>
      <c r="DH72" s="814"/>
      <c r="DI72" s="814"/>
      <c r="DJ72" s="814"/>
      <c r="DK72" s="814"/>
      <c r="DL72" s="814"/>
      <c r="DM72" s="814"/>
      <c r="DN72" s="814"/>
      <c r="DO72" s="814"/>
      <c r="DP72" s="814"/>
      <c r="DQ72" s="814"/>
      <c r="DR72" s="815"/>
      <c r="DS72" s="803"/>
      <c r="DT72" s="804"/>
      <c r="DU72" s="804"/>
      <c r="DV72" s="804"/>
      <c r="DW72" s="804"/>
      <c r="DX72" s="804"/>
      <c r="DY72" s="804"/>
      <c r="DZ72" s="804"/>
      <c r="EA72" s="804"/>
      <c r="EB72" s="804"/>
      <c r="EC72" s="804"/>
      <c r="ED72" s="804"/>
      <c r="EE72" s="805"/>
      <c r="EF72" s="803"/>
      <c r="EG72" s="804"/>
      <c r="EH72" s="804"/>
      <c r="EI72" s="804"/>
      <c r="EJ72" s="804"/>
      <c r="EK72" s="804"/>
      <c r="EL72" s="804"/>
      <c r="EM72" s="804"/>
      <c r="EN72" s="804"/>
      <c r="EO72" s="804"/>
      <c r="EP72" s="804"/>
      <c r="EQ72" s="804"/>
      <c r="ER72" s="805"/>
      <c r="ES72" s="800" t="s">
        <v>746</v>
      </c>
      <c r="ET72" s="801"/>
      <c r="EU72" s="801"/>
      <c r="EV72" s="801"/>
      <c r="EW72" s="801"/>
      <c r="EX72" s="801"/>
      <c r="EY72" s="801"/>
      <c r="EZ72" s="801"/>
      <c r="FA72" s="801"/>
      <c r="FB72" s="801"/>
      <c r="FC72" s="801"/>
      <c r="FD72" s="801"/>
      <c r="FE72" s="802"/>
    </row>
    <row r="73" spans="1:161" ht="10.5" customHeight="1" thickBot="1">
      <c r="A73" s="916" t="s">
        <v>796</v>
      </c>
      <c r="B73" s="798"/>
      <c r="C73" s="798"/>
      <c r="D73" s="798"/>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798"/>
      <c r="BA73" s="798"/>
      <c r="BB73" s="798"/>
      <c r="BC73" s="798"/>
      <c r="BD73" s="798"/>
      <c r="BE73" s="798"/>
      <c r="BF73" s="798"/>
      <c r="BG73" s="798"/>
      <c r="BH73" s="798"/>
      <c r="BI73" s="798"/>
      <c r="BJ73" s="798"/>
      <c r="BK73" s="798"/>
      <c r="BL73" s="798"/>
      <c r="BM73" s="798"/>
      <c r="BN73" s="798"/>
      <c r="BO73" s="798"/>
      <c r="BP73" s="798"/>
      <c r="BQ73" s="798"/>
      <c r="BR73" s="798"/>
      <c r="BS73" s="798"/>
      <c r="BT73" s="798"/>
      <c r="BU73" s="798"/>
      <c r="BV73" s="798"/>
      <c r="BW73" s="799"/>
      <c r="BX73" s="826" t="s">
        <v>797</v>
      </c>
      <c r="BY73" s="827"/>
      <c r="BZ73" s="827"/>
      <c r="CA73" s="827"/>
      <c r="CB73" s="827"/>
      <c r="CC73" s="827"/>
      <c r="CD73" s="827"/>
      <c r="CE73" s="828"/>
      <c r="CF73" s="829" t="s">
        <v>129</v>
      </c>
      <c r="CG73" s="827"/>
      <c r="CH73" s="827"/>
      <c r="CI73" s="827"/>
      <c r="CJ73" s="827"/>
      <c r="CK73" s="827"/>
      <c r="CL73" s="827"/>
      <c r="CM73" s="827"/>
      <c r="CN73" s="827"/>
      <c r="CO73" s="827"/>
      <c r="CP73" s="827"/>
      <c r="CQ73" s="827"/>
      <c r="CR73" s="828"/>
      <c r="CS73" s="818"/>
      <c r="CT73" s="819"/>
      <c r="CU73" s="819"/>
      <c r="CV73" s="819"/>
      <c r="CW73" s="819"/>
      <c r="CX73" s="819"/>
      <c r="CY73" s="819"/>
      <c r="CZ73" s="819"/>
      <c r="DA73" s="819"/>
      <c r="DB73" s="819"/>
      <c r="DC73" s="819"/>
      <c r="DD73" s="819"/>
      <c r="DE73" s="820"/>
      <c r="DF73" s="830"/>
      <c r="DG73" s="831"/>
      <c r="DH73" s="831"/>
      <c r="DI73" s="831"/>
      <c r="DJ73" s="831"/>
      <c r="DK73" s="831"/>
      <c r="DL73" s="831"/>
      <c r="DM73" s="831"/>
      <c r="DN73" s="831"/>
      <c r="DO73" s="831"/>
      <c r="DP73" s="831"/>
      <c r="DQ73" s="831"/>
      <c r="DR73" s="832"/>
      <c r="DS73" s="818"/>
      <c r="DT73" s="819"/>
      <c r="DU73" s="819"/>
      <c r="DV73" s="819"/>
      <c r="DW73" s="819"/>
      <c r="DX73" s="819"/>
      <c r="DY73" s="819"/>
      <c r="DZ73" s="819"/>
      <c r="EA73" s="819"/>
      <c r="EB73" s="819"/>
      <c r="EC73" s="819"/>
      <c r="ED73" s="819"/>
      <c r="EE73" s="820"/>
      <c r="EF73" s="818"/>
      <c r="EG73" s="819"/>
      <c r="EH73" s="819"/>
      <c r="EI73" s="819"/>
      <c r="EJ73" s="819"/>
      <c r="EK73" s="819"/>
      <c r="EL73" s="819"/>
      <c r="EM73" s="819"/>
      <c r="EN73" s="819"/>
      <c r="EO73" s="819"/>
      <c r="EP73" s="819"/>
      <c r="EQ73" s="819"/>
      <c r="ER73" s="820"/>
      <c r="ES73" s="821" t="s">
        <v>746</v>
      </c>
      <c r="ET73" s="822"/>
      <c r="EU73" s="822"/>
      <c r="EV73" s="822"/>
      <c r="EW73" s="822"/>
      <c r="EX73" s="822"/>
      <c r="EY73" s="822"/>
      <c r="EZ73" s="822"/>
      <c r="FA73" s="822"/>
      <c r="FB73" s="822"/>
      <c r="FC73" s="822"/>
      <c r="FD73" s="822"/>
      <c r="FE73" s="823"/>
    </row>
    <row r="74" spans="1:161" ht="10.5" customHeight="1" hidden="1">
      <c r="A74" s="913" t="s">
        <v>798</v>
      </c>
      <c r="B74" s="914"/>
      <c r="C74" s="914"/>
      <c r="D74" s="914"/>
      <c r="E74" s="914"/>
      <c r="F74" s="914"/>
      <c r="G74" s="914"/>
      <c r="H74" s="914"/>
      <c r="I74" s="914"/>
      <c r="J74" s="914"/>
      <c r="K74" s="914"/>
      <c r="L74" s="914"/>
      <c r="M74" s="914"/>
      <c r="N74" s="914"/>
      <c r="O74" s="914"/>
      <c r="P74" s="914"/>
      <c r="Q74" s="914"/>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4"/>
      <c r="BA74" s="914"/>
      <c r="BB74" s="914"/>
      <c r="BC74" s="914"/>
      <c r="BD74" s="914"/>
      <c r="BE74" s="914"/>
      <c r="BF74" s="914"/>
      <c r="BG74" s="914"/>
      <c r="BH74" s="914"/>
      <c r="BI74" s="914"/>
      <c r="BJ74" s="914"/>
      <c r="BK74" s="914"/>
      <c r="BL74" s="914"/>
      <c r="BM74" s="914"/>
      <c r="BN74" s="914"/>
      <c r="BO74" s="914"/>
      <c r="BP74" s="914"/>
      <c r="BQ74" s="914"/>
      <c r="BR74" s="914"/>
      <c r="BS74" s="914"/>
      <c r="BT74" s="914"/>
      <c r="BU74" s="914"/>
      <c r="BV74" s="914"/>
      <c r="BW74" s="915"/>
      <c r="BX74" s="808" t="s">
        <v>799</v>
      </c>
      <c r="BY74" s="809"/>
      <c r="BZ74" s="809"/>
      <c r="CA74" s="809"/>
      <c r="CB74" s="809"/>
      <c r="CC74" s="809"/>
      <c r="CD74" s="809"/>
      <c r="CE74" s="810"/>
      <c r="CF74" s="811" t="s">
        <v>800</v>
      </c>
      <c r="CG74" s="809"/>
      <c r="CH74" s="809"/>
      <c r="CI74" s="809"/>
      <c r="CJ74" s="809"/>
      <c r="CK74" s="809"/>
      <c r="CL74" s="809"/>
      <c r="CM74" s="809"/>
      <c r="CN74" s="809"/>
      <c r="CO74" s="809"/>
      <c r="CP74" s="809"/>
      <c r="CQ74" s="809"/>
      <c r="CR74" s="810"/>
      <c r="CS74" s="803"/>
      <c r="CT74" s="804"/>
      <c r="CU74" s="804"/>
      <c r="CV74" s="804"/>
      <c r="CW74" s="804"/>
      <c r="CX74" s="804"/>
      <c r="CY74" s="804"/>
      <c r="CZ74" s="804"/>
      <c r="DA74" s="804"/>
      <c r="DB74" s="804"/>
      <c r="DC74" s="804"/>
      <c r="DD74" s="804"/>
      <c r="DE74" s="805"/>
      <c r="DF74" s="813"/>
      <c r="DG74" s="814"/>
      <c r="DH74" s="814"/>
      <c r="DI74" s="814"/>
      <c r="DJ74" s="814"/>
      <c r="DK74" s="814"/>
      <c r="DL74" s="814"/>
      <c r="DM74" s="814"/>
      <c r="DN74" s="814"/>
      <c r="DO74" s="814"/>
      <c r="DP74" s="814"/>
      <c r="DQ74" s="814"/>
      <c r="DR74" s="815"/>
      <c r="DS74" s="803"/>
      <c r="DT74" s="804"/>
      <c r="DU74" s="804"/>
      <c r="DV74" s="804"/>
      <c r="DW74" s="804"/>
      <c r="DX74" s="804"/>
      <c r="DY74" s="804"/>
      <c r="DZ74" s="804"/>
      <c r="EA74" s="804"/>
      <c r="EB74" s="804"/>
      <c r="EC74" s="804"/>
      <c r="ED74" s="804"/>
      <c r="EE74" s="805"/>
      <c r="EF74" s="803"/>
      <c r="EG74" s="804"/>
      <c r="EH74" s="804"/>
      <c r="EI74" s="804"/>
      <c r="EJ74" s="804"/>
      <c r="EK74" s="804"/>
      <c r="EL74" s="804"/>
      <c r="EM74" s="804"/>
      <c r="EN74" s="804"/>
      <c r="EO74" s="804"/>
      <c r="EP74" s="804"/>
      <c r="EQ74" s="804"/>
      <c r="ER74" s="805"/>
      <c r="ES74" s="800" t="s">
        <v>746</v>
      </c>
      <c r="ET74" s="801"/>
      <c r="EU74" s="801"/>
      <c r="EV74" s="801"/>
      <c r="EW74" s="801"/>
      <c r="EX74" s="801"/>
      <c r="EY74" s="801"/>
      <c r="EZ74" s="801"/>
      <c r="FA74" s="801"/>
      <c r="FB74" s="801"/>
      <c r="FC74" s="801"/>
      <c r="FD74" s="801"/>
      <c r="FE74" s="802"/>
    </row>
    <row r="75" spans="1:161" ht="10.5" customHeight="1" hidden="1">
      <c r="A75" s="806" t="s">
        <v>801</v>
      </c>
      <c r="B75" s="840"/>
      <c r="C75" s="840"/>
      <c r="D75" s="840"/>
      <c r="E75" s="840"/>
      <c r="F75" s="840"/>
      <c r="G75" s="840"/>
      <c r="H75" s="840"/>
      <c r="I75" s="840"/>
      <c r="J75" s="840"/>
      <c r="K75" s="840"/>
      <c r="L75" s="840"/>
      <c r="M75" s="840"/>
      <c r="N75" s="840"/>
      <c r="O75" s="840"/>
      <c r="P75" s="840"/>
      <c r="Q75" s="840"/>
      <c r="R75" s="840"/>
      <c r="S75" s="840"/>
      <c r="T75" s="840"/>
      <c r="U75" s="840"/>
      <c r="V75" s="840"/>
      <c r="W75" s="840"/>
      <c r="X75" s="840"/>
      <c r="Y75" s="840"/>
      <c r="Z75" s="840"/>
      <c r="AA75" s="840"/>
      <c r="AB75" s="840"/>
      <c r="AC75" s="840"/>
      <c r="AD75" s="840"/>
      <c r="AE75" s="840"/>
      <c r="AF75" s="840"/>
      <c r="AG75" s="840"/>
      <c r="AH75" s="840"/>
      <c r="AI75" s="840"/>
      <c r="AJ75" s="840"/>
      <c r="AK75" s="840"/>
      <c r="AL75" s="840"/>
      <c r="AM75" s="840"/>
      <c r="AN75" s="840"/>
      <c r="AO75" s="840"/>
      <c r="AP75" s="840"/>
      <c r="AQ75" s="840"/>
      <c r="AR75" s="840"/>
      <c r="AS75" s="840"/>
      <c r="AT75" s="840"/>
      <c r="AU75" s="840"/>
      <c r="AV75" s="840"/>
      <c r="AW75" s="840"/>
      <c r="AX75" s="840"/>
      <c r="AY75" s="840"/>
      <c r="AZ75" s="840"/>
      <c r="BA75" s="840"/>
      <c r="BB75" s="840"/>
      <c r="BC75" s="840"/>
      <c r="BD75" s="840"/>
      <c r="BE75" s="840"/>
      <c r="BF75" s="840"/>
      <c r="BG75" s="840"/>
      <c r="BH75" s="840"/>
      <c r="BI75" s="840"/>
      <c r="BJ75" s="840"/>
      <c r="BK75" s="840"/>
      <c r="BL75" s="840"/>
      <c r="BM75" s="840"/>
      <c r="BN75" s="840"/>
      <c r="BO75" s="840"/>
      <c r="BP75" s="840"/>
      <c r="BQ75" s="840"/>
      <c r="BR75" s="840"/>
      <c r="BS75" s="840"/>
      <c r="BT75" s="840"/>
      <c r="BU75" s="840"/>
      <c r="BV75" s="840"/>
      <c r="BW75" s="840"/>
      <c r="BX75" s="808" t="s">
        <v>802</v>
      </c>
      <c r="BY75" s="809"/>
      <c r="BZ75" s="809"/>
      <c r="CA75" s="809"/>
      <c r="CB75" s="809"/>
      <c r="CC75" s="809"/>
      <c r="CD75" s="809"/>
      <c r="CE75" s="810"/>
      <c r="CF75" s="811" t="s">
        <v>803</v>
      </c>
      <c r="CG75" s="809"/>
      <c r="CH75" s="809"/>
      <c r="CI75" s="809"/>
      <c r="CJ75" s="809"/>
      <c r="CK75" s="809"/>
      <c r="CL75" s="809"/>
      <c r="CM75" s="809"/>
      <c r="CN75" s="809"/>
      <c r="CO75" s="809"/>
      <c r="CP75" s="809"/>
      <c r="CQ75" s="809"/>
      <c r="CR75" s="810"/>
      <c r="CS75" s="803"/>
      <c r="CT75" s="804"/>
      <c r="CU75" s="804"/>
      <c r="CV75" s="804"/>
      <c r="CW75" s="804"/>
      <c r="CX75" s="804"/>
      <c r="CY75" s="804"/>
      <c r="CZ75" s="804"/>
      <c r="DA75" s="804"/>
      <c r="DB75" s="804"/>
      <c r="DC75" s="804"/>
      <c r="DD75" s="804"/>
      <c r="DE75" s="805"/>
      <c r="DF75" s="813"/>
      <c r="DG75" s="814"/>
      <c r="DH75" s="814"/>
      <c r="DI75" s="814"/>
      <c r="DJ75" s="814"/>
      <c r="DK75" s="814"/>
      <c r="DL75" s="814"/>
      <c r="DM75" s="814"/>
      <c r="DN75" s="814"/>
      <c r="DO75" s="814"/>
      <c r="DP75" s="814"/>
      <c r="DQ75" s="814"/>
      <c r="DR75" s="815"/>
      <c r="DS75" s="803"/>
      <c r="DT75" s="804"/>
      <c r="DU75" s="804"/>
      <c r="DV75" s="804"/>
      <c r="DW75" s="804"/>
      <c r="DX75" s="804"/>
      <c r="DY75" s="804"/>
      <c r="DZ75" s="804"/>
      <c r="EA75" s="804"/>
      <c r="EB75" s="804"/>
      <c r="EC75" s="804"/>
      <c r="ED75" s="804"/>
      <c r="EE75" s="805"/>
      <c r="EF75" s="803"/>
      <c r="EG75" s="804"/>
      <c r="EH75" s="804"/>
      <c r="EI75" s="804"/>
      <c r="EJ75" s="804"/>
      <c r="EK75" s="804"/>
      <c r="EL75" s="804"/>
      <c r="EM75" s="804"/>
      <c r="EN75" s="804"/>
      <c r="EO75" s="804"/>
      <c r="EP75" s="804"/>
      <c r="EQ75" s="804"/>
      <c r="ER75" s="805"/>
      <c r="ES75" s="800" t="s">
        <v>746</v>
      </c>
      <c r="ET75" s="801"/>
      <c r="EU75" s="801"/>
      <c r="EV75" s="801"/>
      <c r="EW75" s="801"/>
      <c r="EX75" s="801"/>
      <c r="EY75" s="801"/>
      <c r="EZ75" s="801"/>
      <c r="FA75" s="801"/>
      <c r="FB75" s="801"/>
      <c r="FC75" s="801"/>
      <c r="FD75" s="801"/>
      <c r="FE75" s="802"/>
    </row>
    <row r="76" spans="1:161" ht="21" customHeight="1" hidden="1">
      <c r="A76" s="806" t="s">
        <v>804</v>
      </c>
      <c r="B76" s="840"/>
      <c r="C76" s="840"/>
      <c r="D76" s="840"/>
      <c r="E76" s="840"/>
      <c r="F76" s="840"/>
      <c r="G76" s="840"/>
      <c r="H76" s="840"/>
      <c r="I76" s="840"/>
      <c r="J76" s="840"/>
      <c r="K76" s="840"/>
      <c r="L76" s="840"/>
      <c r="M76" s="840"/>
      <c r="N76" s="840"/>
      <c r="O76" s="840"/>
      <c r="P76" s="840"/>
      <c r="Q76" s="840"/>
      <c r="R76" s="840"/>
      <c r="S76" s="840"/>
      <c r="T76" s="840"/>
      <c r="U76" s="840"/>
      <c r="V76" s="840"/>
      <c r="W76" s="840"/>
      <c r="X76" s="840"/>
      <c r="Y76" s="840"/>
      <c r="Z76" s="840"/>
      <c r="AA76" s="840"/>
      <c r="AB76" s="840"/>
      <c r="AC76" s="840"/>
      <c r="AD76" s="840"/>
      <c r="AE76" s="840"/>
      <c r="AF76" s="840"/>
      <c r="AG76" s="840"/>
      <c r="AH76" s="840"/>
      <c r="AI76" s="840"/>
      <c r="AJ76" s="840"/>
      <c r="AK76" s="840"/>
      <c r="AL76" s="840"/>
      <c r="AM76" s="840"/>
      <c r="AN76" s="840"/>
      <c r="AO76" s="840"/>
      <c r="AP76" s="840"/>
      <c r="AQ76" s="840"/>
      <c r="AR76" s="840"/>
      <c r="AS76" s="840"/>
      <c r="AT76" s="840"/>
      <c r="AU76" s="840"/>
      <c r="AV76" s="840"/>
      <c r="AW76" s="840"/>
      <c r="AX76" s="840"/>
      <c r="AY76" s="840"/>
      <c r="AZ76" s="840"/>
      <c r="BA76" s="840"/>
      <c r="BB76" s="840"/>
      <c r="BC76" s="840"/>
      <c r="BD76" s="840"/>
      <c r="BE76" s="840"/>
      <c r="BF76" s="840"/>
      <c r="BG76" s="840"/>
      <c r="BH76" s="840"/>
      <c r="BI76" s="840"/>
      <c r="BJ76" s="840"/>
      <c r="BK76" s="840"/>
      <c r="BL76" s="840"/>
      <c r="BM76" s="840"/>
      <c r="BN76" s="840"/>
      <c r="BO76" s="840"/>
      <c r="BP76" s="840"/>
      <c r="BQ76" s="840"/>
      <c r="BR76" s="840"/>
      <c r="BS76" s="840"/>
      <c r="BT76" s="840"/>
      <c r="BU76" s="840"/>
      <c r="BV76" s="840"/>
      <c r="BW76" s="840"/>
      <c r="BX76" s="808" t="s">
        <v>805</v>
      </c>
      <c r="BY76" s="809"/>
      <c r="BZ76" s="809"/>
      <c r="CA76" s="809"/>
      <c r="CB76" s="809"/>
      <c r="CC76" s="809"/>
      <c r="CD76" s="809"/>
      <c r="CE76" s="810"/>
      <c r="CF76" s="811" t="s">
        <v>806</v>
      </c>
      <c r="CG76" s="809"/>
      <c r="CH76" s="809"/>
      <c r="CI76" s="809"/>
      <c r="CJ76" s="809"/>
      <c r="CK76" s="809"/>
      <c r="CL76" s="809"/>
      <c r="CM76" s="809"/>
      <c r="CN76" s="809"/>
      <c r="CO76" s="809"/>
      <c r="CP76" s="809"/>
      <c r="CQ76" s="809"/>
      <c r="CR76" s="810"/>
      <c r="CS76" s="803"/>
      <c r="CT76" s="804"/>
      <c r="CU76" s="804"/>
      <c r="CV76" s="804"/>
      <c r="CW76" s="804"/>
      <c r="CX76" s="804"/>
      <c r="CY76" s="804"/>
      <c r="CZ76" s="804"/>
      <c r="DA76" s="804"/>
      <c r="DB76" s="804"/>
      <c r="DC76" s="804"/>
      <c r="DD76" s="804"/>
      <c r="DE76" s="805"/>
      <c r="DF76" s="813"/>
      <c r="DG76" s="814"/>
      <c r="DH76" s="814"/>
      <c r="DI76" s="814"/>
      <c r="DJ76" s="814"/>
      <c r="DK76" s="814"/>
      <c r="DL76" s="814"/>
      <c r="DM76" s="814"/>
      <c r="DN76" s="814"/>
      <c r="DO76" s="814"/>
      <c r="DP76" s="814"/>
      <c r="DQ76" s="814"/>
      <c r="DR76" s="815"/>
      <c r="DS76" s="803"/>
      <c r="DT76" s="804"/>
      <c r="DU76" s="804"/>
      <c r="DV76" s="804"/>
      <c r="DW76" s="804"/>
      <c r="DX76" s="804"/>
      <c r="DY76" s="804"/>
      <c r="DZ76" s="804"/>
      <c r="EA76" s="804"/>
      <c r="EB76" s="804"/>
      <c r="EC76" s="804"/>
      <c r="ED76" s="804"/>
      <c r="EE76" s="805"/>
      <c r="EF76" s="803"/>
      <c r="EG76" s="804"/>
      <c r="EH76" s="804"/>
      <c r="EI76" s="804"/>
      <c r="EJ76" s="804"/>
      <c r="EK76" s="804"/>
      <c r="EL76" s="804"/>
      <c r="EM76" s="804"/>
      <c r="EN76" s="804"/>
      <c r="EO76" s="804"/>
      <c r="EP76" s="804"/>
      <c r="EQ76" s="804"/>
      <c r="ER76" s="805"/>
      <c r="ES76" s="800" t="s">
        <v>746</v>
      </c>
      <c r="ET76" s="801"/>
      <c r="EU76" s="801"/>
      <c r="EV76" s="801"/>
      <c r="EW76" s="801"/>
      <c r="EX76" s="801"/>
      <c r="EY76" s="801"/>
      <c r="EZ76" s="801"/>
      <c r="FA76" s="801"/>
      <c r="FB76" s="801"/>
      <c r="FC76" s="801"/>
      <c r="FD76" s="801"/>
      <c r="FE76" s="802"/>
    </row>
    <row r="77" spans="1:161" ht="21.75" customHeight="1" hidden="1">
      <c r="A77" s="838" t="s">
        <v>807</v>
      </c>
      <c r="B77" s="839"/>
      <c r="C77" s="839"/>
      <c r="D77" s="839"/>
      <c r="E77" s="839"/>
      <c r="F77" s="839"/>
      <c r="G77" s="839"/>
      <c r="H77" s="839"/>
      <c r="I77" s="839"/>
      <c r="J77" s="839"/>
      <c r="K77" s="839"/>
      <c r="L77" s="839"/>
      <c r="M77" s="839"/>
      <c r="N77" s="839"/>
      <c r="O77" s="839"/>
      <c r="P77" s="839"/>
      <c r="Q77" s="839"/>
      <c r="R77" s="839"/>
      <c r="S77" s="839"/>
      <c r="T77" s="839"/>
      <c r="U77" s="839"/>
      <c r="V77" s="839"/>
      <c r="W77" s="839"/>
      <c r="X77" s="839"/>
      <c r="Y77" s="839"/>
      <c r="Z77" s="839"/>
      <c r="AA77" s="839"/>
      <c r="AB77" s="839"/>
      <c r="AC77" s="839"/>
      <c r="AD77" s="839"/>
      <c r="AE77" s="839"/>
      <c r="AF77" s="839"/>
      <c r="AG77" s="839"/>
      <c r="AH77" s="839"/>
      <c r="AI77" s="839"/>
      <c r="AJ77" s="839"/>
      <c r="AK77" s="839"/>
      <c r="AL77" s="839"/>
      <c r="AM77" s="839"/>
      <c r="AN77" s="839"/>
      <c r="AO77" s="839"/>
      <c r="AP77" s="839"/>
      <c r="AQ77" s="839"/>
      <c r="AR77" s="839"/>
      <c r="AS77" s="839"/>
      <c r="AT77" s="839"/>
      <c r="AU77" s="839"/>
      <c r="AV77" s="839"/>
      <c r="AW77" s="839"/>
      <c r="AX77" s="839"/>
      <c r="AY77" s="839"/>
      <c r="AZ77" s="839"/>
      <c r="BA77" s="839"/>
      <c r="BB77" s="839"/>
      <c r="BC77" s="839"/>
      <c r="BD77" s="839"/>
      <c r="BE77" s="839"/>
      <c r="BF77" s="839"/>
      <c r="BG77" s="839"/>
      <c r="BH77" s="839"/>
      <c r="BI77" s="839"/>
      <c r="BJ77" s="839"/>
      <c r="BK77" s="839"/>
      <c r="BL77" s="839"/>
      <c r="BM77" s="839"/>
      <c r="BN77" s="839"/>
      <c r="BO77" s="839"/>
      <c r="BP77" s="839"/>
      <c r="BQ77" s="839"/>
      <c r="BR77" s="839"/>
      <c r="BS77" s="839"/>
      <c r="BT77" s="839"/>
      <c r="BU77" s="839"/>
      <c r="BV77" s="839"/>
      <c r="BW77" s="839"/>
      <c r="BX77" s="808" t="s">
        <v>808</v>
      </c>
      <c r="BY77" s="809"/>
      <c r="BZ77" s="809"/>
      <c r="CA77" s="809"/>
      <c r="CB77" s="809"/>
      <c r="CC77" s="809"/>
      <c r="CD77" s="809"/>
      <c r="CE77" s="810"/>
      <c r="CF77" s="811" t="s">
        <v>806</v>
      </c>
      <c r="CG77" s="809"/>
      <c r="CH77" s="809"/>
      <c r="CI77" s="809"/>
      <c r="CJ77" s="809"/>
      <c r="CK77" s="809"/>
      <c r="CL77" s="809"/>
      <c r="CM77" s="809"/>
      <c r="CN77" s="809"/>
      <c r="CO77" s="809"/>
      <c r="CP77" s="809"/>
      <c r="CQ77" s="809"/>
      <c r="CR77" s="810"/>
      <c r="CS77" s="803"/>
      <c r="CT77" s="804"/>
      <c r="CU77" s="804"/>
      <c r="CV77" s="804"/>
      <c r="CW77" s="804"/>
      <c r="CX77" s="804"/>
      <c r="CY77" s="804"/>
      <c r="CZ77" s="804"/>
      <c r="DA77" s="804"/>
      <c r="DB77" s="804"/>
      <c r="DC77" s="804"/>
      <c r="DD77" s="804"/>
      <c r="DE77" s="805"/>
      <c r="DF77" s="813"/>
      <c r="DG77" s="814"/>
      <c r="DH77" s="814"/>
      <c r="DI77" s="814"/>
      <c r="DJ77" s="814"/>
      <c r="DK77" s="814"/>
      <c r="DL77" s="814"/>
      <c r="DM77" s="814"/>
      <c r="DN77" s="814"/>
      <c r="DO77" s="814"/>
      <c r="DP77" s="814"/>
      <c r="DQ77" s="814"/>
      <c r="DR77" s="815"/>
      <c r="DS77" s="803"/>
      <c r="DT77" s="804"/>
      <c r="DU77" s="804"/>
      <c r="DV77" s="804"/>
      <c r="DW77" s="804"/>
      <c r="DX77" s="804"/>
      <c r="DY77" s="804"/>
      <c r="DZ77" s="804"/>
      <c r="EA77" s="804"/>
      <c r="EB77" s="804"/>
      <c r="EC77" s="804"/>
      <c r="ED77" s="804"/>
      <c r="EE77" s="805"/>
      <c r="EF77" s="803"/>
      <c r="EG77" s="804"/>
      <c r="EH77" s="804"/>
      <c r="EI77" s="804"/>
      <c r="EJ77" s="804"/>
      <c r="EK77" s="804"/>
      <c r="EL77" s="804"/>
      <c r="EM77" s="804"/>
      <c r="EN77" s="804"/>
      <c r="EO77" s="804"/>
      <c r="EP77" s="804"/>
      <c r="EQ77" s="804"/>
      <c r="ER77" s="805"/>
      <c r="ES77" s="800" t="s">
        <v>746</v>
      </c>
      <c r="ET77" s="801"/>
      <c r="EU77" s="801"/>
      <c r="EV77" s="801"/>
      <c r="EW77" s="801"/>
      <c r="EX77" s="801"/>
      <c r="EY77" s="801"/>
      <c r="EZ77" s="801"/>
      <c r="FA77" s="801"/>
      <c r="FB77" s="801"/>
      <c r="FC77" s="801"/>
      <c r="FD77" s="801"/>
      <c r="FE77" s="802"/>
    </row>
    <row r="78" spans="1:161" ht="10.5" customHeight="1" hidden="1">
      <c r="A78" s="838" t="s">
        <v>809</v>
      </c>
      <c r="B78" s="839"/>
      <c r="C78" s="839"/>
      <c r="D78" s="839"/>
      <c r="E78" s="839"/>
      <c r="F78" s="839"/>
      <c r="G78" s="839"/>
      <c r="H78" s="839"/>
      <c r="I78" s="839"/>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39"/>
      <c r="BA78" s="839"/>
      <c r="BB78" s="839"/>
      <c r="BC78" s="839"/>
      <c r="BD78" s="839"/>
      <c r="BE78" s="839"/>
      <c r="BF78" s="839"/>
      <c r="BG78" s="839"/>
      <c r="BH78" s="839"/>
      <c r="BI78" s="839"/>
      <c r="BJ78" s="839"/>
      <c r="BK78" s="839"/>
      <c r="BL78" s="839"/>
      <c r="BM78" s="839"/>
      <c r="BN78" s="839"/>
      <c r="BO78" s="839"/>
      <c r="BP78" s="839"/>
      <c r="BQ78" s="839"/>
      <c r="BR78" s="839"/>
      <c r="BS78" s="839"/>
      <c r="BT78" s="839"/>
      <c r="BU78" s="839"/>
      <c r="BV78" s="839"/>
      <c r="BW78" s="839"/>
      <c r="BX78" s="808" t="s">
        <v>810</v>
      </c>
      <c r="BY78" s="809"/>
      <c r="BZ78" s="809"/>
      <c r="CA78" s="809"/>
      <c r="CB78" s="809"/>
      <c r="CC78" s="809"/>
      <c r="CD78" s="809"/>
      <c r="CE78" s="810"/>
      <c r="CF78" s="811" t="s">
        <v>806</v>
      </c>
      <c r="CG78" s="809"/>
      <c r="CH78" s="809"/>
      <c r="CI78" s="809"/>
      <c r="CJ78" s="809"/>
      <c r="CK78" s="809"/>
      <c r="CL78" s="809"/>
      <c r="CM78" s="809"/>
      <c r="CN78" s="809"/>
      <c r="CO78" s="809"/>
      <c r="CP78" s="809"/>
      <c r="CQ78" s="809"/>
      <c r="CR78" s="810"/>
      <c r="CS78" s="803"/>
      <c r="CT78" s="804"/>
      <c r="CU78" s="804"/>
      <c r="CV78" s="804"/>
      <c r="CW78" s="804"/>
      <c r="CX78" s="804"/>
      <c r="CY78" s="804"/>
      <c r="CZ78" s="804"/>
      <c r="DA78" s="804"/>
      <c r="DB78" s="804"/>
      <c r="DC78" s="804"/>
      <c r="DD78" s="804"/>
      <c r="DE78" s="805"/>
      <c r="DF78" s="813"/>
      <c r="DG78" s="814"/>
      <c r="DH78" s="814"/>
      <c r="DI78" s="814"/>
      <c r="DJ78" s="814"/>
      <c r="DK78" s="814"/>
      <c r="DL78" s="814"/>
      <c r="DM78" s="814"/>
      <c r="DN78" s="814"/>
      <c r="DO78" s="814"/>
      <c r="DP78" s="814"/>
      <c r="DQ78" s="814"/>
      <c r="DR78" s="815"/>
      <c r="DS78" s="803"/>
      <c r="DT78" s="804"/>
      <c r="DU78" s="804"/>
      <c r="DV78" s="804"/>
      <c r="DW78" s="804"/>
      <c r="DX78" s="804"/>
      <c r="DY78" s="804"/>
      <c r="DZ78" s="804"/>
      <c r="EA78" s="804"/>
      <c r="EB78" s="804"/>
      <c r="EC78" s="804"/>
      <c r="ED78" s="804"/>
      <c r="EE78" s="805"/>
      <c r="EF78" s="803"/>
      <c r="EG78" s="804"/>
      <c r="EH78" s="804"/>
      <c r="EI78" s="804"/>
      <c r="EJ78" s="804"/>
      <c r="EK78" s="804"/>
      <c r="EL78" s="804"/>
      <c r="EM78" s="804"/>
      <c r="EN78" s="804"/>
      <c r="EO78" s="804"/>
      <c r="EP78" s="804"/>
      <c r="EQ78" s="804"/>
      <c r="ER78" s="805"/>
      <c r="ES78" s="800" t="s">
        <v>746</v>
      </c>
      <c r="ET78" s="801"/>
      <c r="EU78" s="801"/>
      <c r="EV78" s="801"/>
      <c r="EW78" s="801"/>
      <c r="EX78" s="801"/>
      <c r="EY78" s="801"/>
      <c r="EZ78" s="801"/>
      <c r="FA78" s="801"/>
      <c r="FB78" s="801"/>
      <c r="FC78" s="801"/>
      <c r="FD78" s="801"/>
      <c r="FE78" s="802"/>
    </row>
    <row r="79" spans="1:161" ht="10.5" customHeight="1" hidden="1">
      <c r="A79" s="905" t="s">
        <v>811</v>
      </c>
      <c r="B79" s="906"/>
      <c r="C79" s="906"/>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6"/>
      <c r="BA79" s="906"/>
      <c r="BB79" s="906"/>
      <c r="BC79" s="906"/>
      <c r="BD79" s="906"/>
      <c r="BE79" s="906"/>
      <c r="BF79" s="906"/>
      <c r="BG79" s="906"/>
      <c r="BH79" s="906"/>
      <c r="BI79" s="906"/>
      <c r="BJ79" s="906"/>
      <c r="BK79" s="906"/>
      <c r="BL79" s="906"/>
      <c r="BM79" s="906"/>
      <c r="BN79" s="906"/>
      <c r="BO79" s="906"/>
      <c r="BP79" s="906"/>
      <c r="BQ79" s="906"/>
      <c r="BR79" s="906"/>
      <c r="BS79" s="906"/>
      <c r="BT79" s="906"/>
      <c r="BU79" s="906"/>
      <c r="BV79" s="906"/>
      <c r="BW79" s="906"/>
      <c r="BX79" s="808" t="s">
        <v>812</v>
      </c>
      <c r="BY79" s="809"/>
      <c r="BZ79" s="809"/>
      <c r="CA79" s="809"/>
      <c r="CB79" s="809"/>
      <c r="CC79" s="809"/>
      <c r="CD79" s="809"/>
      <c r="CE79" s="810"/>
      <c r="CF79" s="811" t="s">
        <v>148</v>
      </c>
      <c r="CG79" s="809"/>
      <c r="CH79" s="809"/>
      <c r="CI79" s="809"/>
      <c r="CJ79" s="809"/>
      <c r="CK79" s="809"/>
      <c r="CL79" s="809"/>
      <c r="CM79" s="809"/>
      <c r="CN79" s="809"/>
      <c r="CO79" s="809"/>
      <c r="CP79" s="809"/>
      <c r="CQ79" s="809"/>
      <c r="CR79" s="810"/>
      <c r="CS79" s="803"/>
      <c r="CT79" s="804"/>
      <c r="CU79" s="804"/>
      <c r="CV79" s="804"/>
      <c r="CW79" s="804"/>
      <c r="CX79" s="804"/>
      <c r="CY79" s="804"/>
      <c r="CZ79" s="804"/>
      <c r="DA79" s="804"/>
      <c r="DB79" s="804"/>
      <c r="DC79" s="804"/>
      <c r="DD79" s="804"/>
      <c r="DE79" s="805"/>
      <c r="DF79" s="813"/>
      <c r="DG79" s="814"/>
      <c r="DH79" s="814"/>
      <c r="DI79" s="814"/>
      <c r="DJ79" s="814"/>
      <c r="DK79" s="814"/>
      <c r="DL79" s="814"/>
      <c r="DM79" s="814"/>
      <c r="DN79" s="814"/>
      <c r="DO79" s="814"/>
      <c r="DP79" s="814"/>
      <c r="DQ79" s="814"/>
      <c r="DR79" s="815"/>
      <c r="DS79" s="803"/>
      <c r="DT79" s="804"/>
      <c r="DU79" s="804"/>
      <c r="DV79" s="804"/>
      <c r="DW79" s="804"/>
      <c r="DX79" s="804"/>
      <c r="DY79" s="804"/>
      <c r="DZ79" s="804"/>
      <c r="EA79" s="804"/>
      <c r="EB79" s="804"/>
      <c r="EC79" s="804"/>
      <c r="ED79" s="804"/>
      <c r="EE79" s="805"/>
      <c r="EF79" s="803"/>
      <c r="EG79" s="804"/>
      <c r="EH79" s="804"/>
      <c r="EI79" s="804"/>
      <c r="EJ79" s="804"/>
      <c r="EK79" s="804"/>
      <c r="EL79" s="804"/>
      <c r="EM79" s="804"/>
      <c r="EN79" s="804"/>
      <c r="EO79" s="804"/>
      <c r="EP79" s="804"/>
      <c r="EQ79" s="804"/>
      <c r="ER79" s="805"/>
      <c r="ES79" s="800" t="s">
        <v>746</v>
      </c>
      <c r="ET79" s="801"/>
      <c r="EU79" s="801"/>
      <c r="EV79" s="801"/>
      <c r="EW79" s="801"/>
      <c r="EX79" s="801"/>
      <c r="EY79" s="801"/>
      <c r="EZ79" s="801"/>
      <c r="FA79" s="801"/>
      <c r="FB79" s="801"/>
      <c r="FC79" s="801"/>
      <c r="FD79" s="801"/>
      <c r="FE79" s="802"/>
    </row>
    <row r="80" spans="1:161" ht="21.75" customHeight="1" hidden="1">
      <c r="A80" s="806" t="s">
        <v>813</v>
      </c>
      <c r="B80" s="840"/>
      <c r="C80" s="840"/>
      <c r="D80" s="840"/>
      <c r="E80" s="840"/>
      <c r="F80" s="840"/>
      <c r="G80" s="840"/>
      <c r="H80" s="840"/>
      <c r="I80" s="840"/>
      <c r="J80" s="840"/>
      <c r="K80" s="840"/>
      <c r="L80" s="840"/>
      <c r="M80" s="840"/>
      <c r="N80" s="840"/>
      <c r="O80" s="840"/>
      <c r="P80" s="840"/>
      <c r="Q80" s="840"/>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0"/>
      <c r="BA80" s="840"/>
      <c r="BB80" s="840"/>
      <c r="BC80" s="840"/>
      <c r="BD80" s="840"/>
      <c r="BE80" s="840"/>
      <c r="BF80" s="840"/>
      <c r="BG80" s="840"/>
      <c r="BH80" s="840"/>
      <c r="BI80" s="840"/>
      <c r="BJ80" s="840"/>
      <c r="BK80" s="840"/>
      <c r="BL80" s="840"/>
      <c r="BM80" s="840"/>
      <c r="BN80" s="840"/>
      <c r="BO80" s="840"/>
      <c r="BP80" s="840"/>
      <c r="BQ80" s="840"/>
      <c r="BR80" s="840"/>
      <c r="BS80" s="840"/>
      <c r="BT80" s="840"/>
      <c r="BU80" s="840"/>
      <c r="BV80" s="840"/>
      <c r="BW80" s="840"/>
      <c r="BX80" s="808" t="s">
        <v>814</v>
      </c>
      <c r="BY80" s="809"/>
      <c r="BZ80" s="809"/>
      <c r="CA80" s="809"/>
      <c r="CB80" s="809"/>
      <c r="CC80" s="809"/>
      <c r="CD80" s="809"/>
      <c r="CE80" s="810"/>
      <c r="CF80" s="811" t="s">
        <v>815</v>
      </c>
      <c r="CG80" s="809"/>
      <c r="CH80" s="809"/>
      <c r="CI80" s="809"/>
      <c r="CJ80" s="809"/>
      <c r="CK80" s="809"/>
      <c r="CL80" s="809"/>
      <c r="CM80" s="809"/>
      <c r="CN80" s="809"/>
      <c r="CO80" s="809"/>
      <c r="CP80" s="809"/>
      <c r="CQ80" s="809"/>
      <c r="CR80" s="810"/>
      <c r="CS80" s="803"/>
      <c r="CT80" s="804"/>
      <c r="CU80" s="804"/>
      <c r="CV80" s="804"/>
      <c r="CW80" s="804"/>
      <c r="CX80" s="804"/>
      <c r="CY80" s="804"/>
      <c r="CZ80" s="804"/>
      <c r="DA80" s="804"/>
      <c r="DB80" s="804"/>
      <c r="DC80" s="804"/>
      <c r="DD80" s="804"/>
      <c r="DE80" s="805"/>
      <c r="DF80" s="813"/>
      <c r="DG80" s="814"/>
      <c r="DH80" s="814"/>
      <c r="DI80" s="814"/>
      <c r="DJ80" s="814"/>
      <c r="DK80" s="814"/>
      <c r="DL80" s="814"/>
      <c r="DM80" s="814"/>
      <c r="DN80" s="814"/>
      <c r="DO80" s="814"/>
      <c r="DP80" s="814"/>
      <c r="DQ80" s="814"/>
      <c r="DR80" s="815"/>
      <c r="DS80" s="803"/>
      <c r="DT80" s="804"/>
      <c r="DU80" s="804"/>
      <c r="DV80" s="804"/>
      <c r="DW80" s="804"/>
      <c r="DX80" s="804"/>
      <c r="DY80" s="804"/>
      <c r="DZ80" s="804"/>
      <c r="EA80" s="804"/>
      <c r="EB80" s="804"/>
      <c r="EC80" s="804"/>
      <c r="ED80" s="804"/>
      <c r="EE80" s="805"/>
      <c r="EF80" s="803"/>
      <c r="EG80" s="804"/>
      <c r="EH80" s="804"/>
      <c r="EI80" s="804"/>
      <c r="EJ80" s="804"/>
      <c r="EK80" s="804"/>
      <c r="EL80" s="804"/>
      <c r="EM80" s="804"/>
      <c r="EN80" s="804"/>
      <c r="EO80" s="804"/>
      <c r="EP80" s="804"/>
      <c r="EQ80" s="804"/>
      <c r="ER80" s="805"/>
      <c r="ES80" s="800" t="s">
        <v>746</v>
      </c>
      <c r="ET80" s="801"/>
      <c r="EU80" s="801"/>
      <c r="EV80" s="801"/>
      <c r="EW80" s="801"/>
      <c r="EX80" s="801"/>
      <c r="EY80" s="801"/>
      <c r="EZ80" s="801"/>
      <c r="FA80" s="801"/>
      <c r="FB80" s="801"/>
      <c r="FC80" s="801"/>
      <c r="FD80" s="801"/>
      <c r="FE80" s="802"/>
    </row>
    <row r="81" spans="1:161" ht="33.75" customHeight="1" hidden="1">
      <c r="A81" s="838" t="s">
        <v>816</v>
      </c>
      <c r="B81" s="839"/>
      <c r="C81" s="839"/>
      <c r="D81" s="839"/>
      <c r="E81" s="839"/>
      <c r="F81" s="839"/>
      <c r="G81" s="839"/>
      <c r="H81" s="839"/>
      <c r="I81" s="839"/>
      <c r="J81" s="839"/>
      <c r="K81" s="839"/>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39"/>
      <c r="BA81" s="839"/>
      <c r="BB81" s="839"/>
      <c r="BC81" s="839"/>
      <c r="BD81" s="839"/>
      <c r="BE81" s="839"/>
      <c r="BF81" s="839"/>
      <c r="BG81" s="839"/>
      <c r="BH81" s="839"/>
      <c r="BI81" s="839"/>
      <c r="BJ81" s="839"/>
      <c r="BK81" s="839"/>
      <c r="BL81" s="839"/>
      <c r="BM81" s="839"/>
      <c r="BN81" s="839"/>
      <c r="BO81" s="839"/>
      <c r="BP81" s="839"/>
      <c r="BQ81" s="839"/>
      <c r="BR81" s="839"/>
      <c r="BS81" s="839"/>
      <c r="BT81" s="839"/>
      <c r="BU81" s="839"/>
      <c r="BV81" s="839"/>
      <c r="BW81" s="839"/>
      <c r="BX81" s="808" t="s">
        <v>817</v>
      </c>
      <c r="BY81" s="809"/>
      <c r="BZ81" s="809"/>
      <c r="CA81" s="809"/>
      <c r="CB81" s="809"/>
      <c r="CC81" s="809"/>
      <c r="CD81" s="809"/>
      <c r="CE81" s="810"/>
      <c r="CF81" s="811" t="s">
        <v>150</v>
      </c>
      <c r="CG81" s="809"/>
      <c r="CH81" s="809"/>
      <c r="CI81" s="809"/>
      <c r="CJ81" s="809"/>
      <c r="CK81" s="809"/>
      <c r="CL81" s="809"/>
      <c r="CM81" s="809"/>
      <c r="CN81" s="809"/>
      <c r="CO81" s="809"/>
      <c r="CP81" s="809"/>
      <c r="CQ81" s="809"/>
      <c r="CR81" s="810"/>
      <c r="CS81" s="803"/>
      <c r="CT81" s="804"/>
      <c r="CU81" s="804"/>
      <c r="CV81" s="804"/>
      <c r="CW81" s="804"/>
      <c r="CX81" s="804"/>
      <c r="CY81" s="804"/>
      <c r="CZ81" s="804"/>
      <c r="DA81" s="804"/>
      <c r="DB81" s="804"/>
      <c r="DC81" s="804"/>
      <c r="DD81" s="804"/>
      <c r="DE81" s="805"/>
      <c r="DF81" s="813"/>
      <c r="DG81" s="814"/>
      <c r="DH81" s="814"/>
      <c r="DI81" s="814"/>
      <c r="DJ81" s="814"/>
      <c r="DK81" s="814"/>
      <c r="DL81" s="814"/>
      <c r="DM81" s="814"/>
      <c r="DN81" s="814"/>
      <c r="DO81" s="814"/>
      <c r="DP81" s="814"/>
      <c r="DQ81" s="814"/>
      <c r="DR81" s="815"/>
      <c r="DS81" s="803"/>
      <c r="DT81" s="804"/>
      <c r="DU81" s="804"/>
      <c r="DV81" s="804"/>
      <c r="DW81" s="804"/>
      <c r="DX81" s="804"/>
      <c r="DY81" s="804"/>
      <c r="DZ81" s="804"/>
      <c r="EA81" s="804"/>
      <c r="EB81" s="804"/>
      <c r="EC81" s="804"/>
      <c r="ED81" s="804"/>
      <c r="EE81" s="805"/>
      <c r="EF81" s="803"/>
      <c r="EG81" s="804"/>
      <c r="EH81" s="804"/>
      <c r="EI81" s="804"/>
      <c r="EJ81" s="804"/>
      <c r="EK81" s="804"/>
      <c r="EL81" s="804"/>
      <c r="EM81" s="804"/>
      <c r="EN81" s="804"/>
      <c r="EO81" s="804"/>
      <c r="EP81" s="804"/>
      <c r="EQ81" s="804"/>
      <c r="ER81" s="805"/>
      <c r="ES81" s="800" t="s">
        <v>746</v>
      </c>
      <c r="ET81" s="801"/>
      <c r="EU81" s="801"/>
      <c r="EV81" s="801"/>
      <c r="EW81" s="801"/>
      <c r="EX81" s="801"/>
      <c r="EY81" s="801"/>
      <c r="EZ81" s="801"/>
      <c r="FA81" s="801"/>
      <c r="FB81" s="801"/>
      <c r="FC81" s="801"/>
      <c r="FD81" s="801"/>
      <c r="FE81" s="802"/>
    </row>
    <row r="82" spans="1:161" ht="10.5" customHeight="1" hidden="1">
      <c r="A82" s="838"/>
      <c r="B82" s="839"/>
      <c r="C82" s="839"/>
      <c r="D82" s="839"/>
      <c r="E82" s="839"/>
      <c r="F82" s="839"/>
      <c r="G82" s="839"/>
      <c r="H82" s="839"/>
      <c r="I82" s="839"/>
      <c r="J82" s="839"/>
      <c r="K82" s="839"/>
      <c r="L82" s="839"/>
      <c r="M82" s="839"/>
      <c r="N82" s="839"/>
      <c r="O82" s="839"/>
      <c r="P82" s="839"/>
      <c r="Q82" s="839"/>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39"/>
      <c r="BA82" s="839"/>
      <c r="BB82" s="839"/>
      <c r="BC82" s="839"/>
      <c r="BD82" s="839"/>
      <c r="BE82" s="839"/>
      <c r="BF82" s="839"/>
      <c r="BG82" s="839"/>
      <c r="BH82" s="839"/>
      <c r="BI82" s="839"/>
      <c r="BJ82" s="839"/>
      <c r="BK82" s="839"/>
      <c r="BL82" s="839"/>
      <c r="BM82" s="839"/>
      <c r="BN82" s="839"/>
      <c r="BO82" s="839"/>
      <c r="BP82" s="839"/>
      <c r="BQ82" s="839"/>
      <c r="BR82" s="839"/>
      <c r="BS82" s="839"/>
      <c r="BT82" s="839"/>
      <c r="BU82" s="839"/>
      <c r="BV82" s="839"/>
      <c r="BW82" s="839"/>
      <c r="BX82" s="808"/>
      <c r="BY82" s="809"/>
      <c r="BZ82" s="809"/>
      <c r="CA82" s="809"/>
      <c r="CB82" s="809"/>
      <c r="CC82" s="809"/>
      <c r="CD82" s="809"/>
      <c r="CE82" s="810"/>
      <c r="CF82" s="811"/>
      <c r="CG82" s="809"/>
      <c r="CH82" s="809"/>
      <c r="CI82" s="809"/>
      <c r="CJ82" s="809"/>
      <c r="CK82" s="809"/>
      <c r="CL82" s="809"/>
      <c r="CM82" s="809"/>
      <c r="CN82" s="809"/>
      <c r="CO82" s="809"/>
      <c r="CP82" s="809"/>
      <c r="CQ82" s="809"/>
      <c r="CR82" s="810"/>
      <c r="CS82" s="803"/>
      <c r="CT82" s="804"/>
      <c r="CU82" s="804"/>
      <c r="CV82" s="804"/>
      <c r="CW82" s="804"/>
      <c r="CX82" s="804"/>
      <c r="CY82" s="804"/>
      <c r="CZ82" s="804"/>
      <c r="DA82" s="804"/>
      <c r="DB82" s="804"/>
      <c r="DC82" s="804"/>
      <c r="DD82" s="804"/>
      <c r="DE82" s="805"/>
      <c r="DF82" s="813"/>
      <c r="DG82" s="814"/>
      <c r="DH82" s="814"/>
      <c r="DI82" s="814"/>
      <c r="DJ82" s="814"/>
      <c r="DK82" s="814"/>
      <c r="DL82" s="814"/>
      <c r="DM82" s="814"/>
      <c r="DN82" s="814"/>
      <c r="DO82" s="814"/>
      <c r="DP82" s="814"/>
      <c r="DQ82" s="814"/>
      <c r="DR82" s="815"/>
      <c r="DS82" s="803"/>
      <c r="DT82" s="804"/>
      <c r="DU82" s="804"/>
      <c r="DV82" s="804"/>
      <c r="DW82" s="804"/>
      <c r="DX82" s="804"/>
      <c r="DY82" s="804"/>
      <c r="DZ82" s="804"/>
      <c r="EA82" s="804"/>
      <c r="EB82" s="804"/>
      <c r="EC82" s="804"/>
      <c r="ED82" s="804"/>
      <c r="EE82" s="805"/>
      <c r="EF82" s="803"/>
      <c r="EG82" s="804"/>
      <c r="EH82" s="804"/>
      <c r="EI82" s="804"/>
      <c r="EJ82" s="804"/>
      <c r="EK82" s="804"/>
      <c r="EL82" s="804"/>
      <c r="EM82" s="804"/>
      <c r="EN82" s="804"/>
      <c r="EO82" s="804"/>
      <c r="EP82" s="804"/>
      <c r="EQ82" s="804"/>
      <c r="ER82" s="805"/>
      <c r="ES82" s="800"/>
      <c r="ET82" s="801"/>
      <c r="EU82" s="801"/>
      <c r="EV82" s="801"/>
      <c r="EW82" s="801"/>
      <c r="EX82" s="801"/>
      <c r="EY82" s="801"/>
      <c r="EZ82" s="801"/>
      <c r="FA82" s="801"/>
      <c r="FB82" s="801"/>
      <c r="FC82" s="801"/>
      <c r="FD82" s="801"/>
      <c r="FE82" s="802"/>
    </row>
    <row r="83" spans="1:161" ht="21.75" customHeight="1" hidden="1">
      <c r="A83" s="806" t="s">
        <v>818</v>
      </c>
      <c r="B83" s="840"/>
      <c r="C83" s="840"/>
      <c r="D83" s="840"/>
      <c r="E83" s="840"/>
      <c r="F83" s="840"/>
      <c r="G83" s="840"/>
      <c r="H83" s="840"/>
      <c r="I83" s="840"/>
      <c r="J83" s="840"/>
      <c r="K83" s="840"/>
      <c r="L83" s="840"/>
      <c r="M83" s="840"/>
      <c r="N83" s="840"/>
      <c r="O83" s="840"/>
      <c r="P83" s="840"/>
      <c r="Q83" s="840"/>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0"/>
      <c r="BA83" s="840"/>
      <c r="BB83" s="840"/>
      <c r="BC83" s="840"/>
      <c r="BD83" s="840"/>
      <c r="BE83" s="840"/>
      <c r="BF83" s="840"/>
      <c r="BG83" s="840"/>
      <c r="BH83" s="840"/>
      <c r="BI83" s="840"/>
      <c r="BJ83" s="840"/>
      <c r="BK83" s="840"/>
      <c r="BL83" s="840"/>
      <c r="BM83" s="840"/>
      <c r="BN83" s="840"/>
      <c r="BO83" s="840"/>
      <c r="BP83" s="840"/>
      <c r="BQ83" s="840"/>
      <c r="BR83" s="840"/>
      <c r="BS83" s="840"/>
      <c r="BT83" s="840"/>
      <c r="BU83" s="840"/>
      <c r="BV83" s="840"/>
      <c r="BW83" s="840"/>
      <c r="BX83" s="808" t="s">
        <v>819</v>
      </c>
      <c r="BY83" s="809"/>
      <c r="BZ83" s="809"/>
      <c r="CA83" s="809"/>
      <c r="CB83" s="809"/>
      <c r="CC83" s="809"/>
      <c r="CD83" s="809"/>
      <c r="CE83" s="810"/>
      <c r="CF83" s="811" t="s">
        <v>820</v>
      </c>
      <c r="CG83" s="809"/>
      <c r="CH83" s="809"/>
      <c r="CI83" s="809"/>
      <c r="CJ83" s="809"/>
      <c r="CK83" s="809"/>
      <c r="CL83" s="809"/>
      <c r="CM83" s="809"/>
      <c r="CN83" s="809"/>
      <c r="CO83" s="809"/>
      <c r="CP83" s="809"/>
      <c r="CQ83" s="809"/>
      <c r="CR83" s="810"/>
      <c r="CS83" s="803"/>
      <c r="CT83" s="804"/>
      <c r="CU83" s="804"/>
      <c r="CV83" s="804"/>
      <c r="CW83" s="804"/>
      <c r="CX83" s="804"/>
      <c r="CY83" s="804"/>
      <c r="CZ83" s="804"/>
      <c r="DA83" s="804"/>
      <c r="DB83" s="804"/>
      <c r="DC83" s="804"/>
      <c r="DD83" s="804"/>
      <c r="DE83" s="805"/>
      <c r="DF83" s="813"/>
      <c r="DG83" s="814"/>
      <c r="DH83" s="814"/>
      <c r="DI83" s="814"/>
      <c r="DJ83" s="814"/>
      <c r="DK83" s="814"/>
      <c r="DL83" s="814"/>
      <c r="DM83" s="814"/>
      <c r="DN83" s="814"/>
      <c r="DO83" s="814"/>
      <c r="DP83" s="814"/>
      <c r="DQ83" s="814"/>
      <c r="DR83" s="815"/>
      <c r="DS83" s="803"/>
      <c r="DT83" s="804"/>
      <c r="DU83" s="804"/>
      <c r="DV83" s="804"/>
      <c r="DW83" s="804"/>
      <c r="DX83" s="804"/>
      <c r="DY83" s="804"/>
      <c r="DZ83" s="804"/>
      <c r="EA83" s="804"/>
      <c r="EB83" s="804"/>
      <c r="EC83" s="804"/>
      <c r="ED83" s="804"/>
      <c r="EE83" s="805"/>
      <c r="EF83" s="803"/>
      <c r="EG83" s="804"/>
      <c r="EH83" s="804"/>
      <c r="EI83" s="804"/>
      <c r="EJ83" s="804"/>
      <c r="EK83" s="804"/>
      <c r="EL83" s="804"/>
      <c r="EM83" s="804"/>
      <c r="EN83" s="804"/>
      <c r="EO83" s="804"/>
      <c r="EP83" s="804"/>
      <c r="EQ83" s="804"/>
      <c r="ER83" s="805"/>
      <c r="ES83" s="800" t="s">
        <v>746</v>
      </c>
      <c r="ET83" s="801"/>
      <c r="EU83" s="801"/>
      <c r="EV83" s="801"/>
      <c r="EW83" s="801"/>
      <c r="EX83" s="801"/>
      <c r="EY83" s="801"/>
      <c r="EZ83" s="801"/>
      <c r="FA83" s="801"/>
      <c r="FB83" s="801"/>
      <c r="FC83" s="801"/>
      <c r="FD83" s="801"/>
      <c r="FE83" s="802"/>
    </row>
    <row r="84" spans="1:161" ht="33.75" customHeight="1" hidden="1">
      <c r="A84" s="806" t="s">
        <v>821</v>
      </c>
      <c r="B84" s="840"/>
      <c r="C84" s="840"/>
      <c r="D84" s="840"/>
      <c r="E84" s="840"/>
      <c r="F84" s="840"/>
      <c r="G84" s="840"/>
      <c r="H84" s="840"/>
      <c r="I84" s="840"/>
      <c r="J84" s="840"/>
      <c r="K84" s="840"/>
      <c r="L84" s="840"/>
      <c r="M84" s="840"/>
      <c r="N84" s="840"/>
      <c r="O84" s="840"/>
      <c r="P84" s="840"/>
      <c r="Q84" s="840"/>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0"/>
      <c r="BA84" s="840"/>
      <c r="BB84" s="840"/>
      <c r="BC84" s="840"/>
      <c r="BD84" s="840"/>
      <c r="BE84" s="840"/>
      <c r="BF84" s="840"/>
      <c r="BG84" s="840"/>
      <c r="BH84" s="840"/>
      <c r="BI84" s="840"/>
      <c r="BJ84" s="840"/>
      <c r="BK84" s="840"/>
      <c r="BL84" s="840"/>
      <c r="BM84" s="840"/>
      <c r="BN84" s="840"/>
      <c r="BO84" s="840"/>
      <c r="BP84" s="840"/>
      <c r="BQ84" s="840"/>
      <c r="BR84" s="840"/>
      <c r="BS84" s="840"/>
      <c r="BT84" s="840"/>
      <c r="BU84" s="840"/>
      <c r="BV84" s="840"/>
      <c r="BW84" s="840"/>
      <c r="BX84" s="808" t="s">
        <v>822</v>
      </c>
      <c r="BY84" s="809"/>
      <c r="BZ84" s="809"/>
      <c r="CA84" s="809"/>
      <c r="CB84" s="809"/>
      <c r="CC84" s="809"/>
      <c r="CD84" s="809"/>
      <c r="CE84" s="810"/>
      <c r="CF84" s="811" t="s">
        <v>152</v>
      </c>
      <c r="CG84" s="809"/>
      <c r="CH84" s="809"/>
      <c r="CI84" s="809"/>
      <c r="CJ84" s="809"/>
      <c r="CK84" s="809"/>
      <c r="CL84" s="809"/>
      <c r="CM84" s="809"/>
      <c r="CN84" s="809"/>
      <c r="CO84" s="809"/>
      <c r="CP84" s="809"/>
      <c r="CQ84" s="809"/>
      <c r="CR84" s="810"/>
      <c r="CS84" s="803"/>
      <c r="CT84" s="804"/>
      <c r="CU84" s="804"/>
      <c r="CV84" s="804"/>
      <c r="CW84" s="804"/>
      <c r="CX84" s="804"/>
      <c r="CY84" s="804"/>
      <c r="CZ84" s="804"/>
      <c r="DA84" s="804"/>
      <c r="DB84" s="804"/>
      <c r="DC84" s="804"/>
      <c r="DD84" s="804"/>
      <c r="DE84" s="805"/>
      <c r="DF84" s="813"/>
      <c r="DG84" s="814"/>
      <c r="DH84" s="814"/>
      <c r="DI84" s="814"/>
      <c r="DJ84" s="814"/>
      <c r="DK84" s="814"/>
      <c r="DL84" s="814"/>
      <c r="DM84" s="814"/>
      <c r="DN84" s="814"/>
      <c r="DO84" s="814"/>
      <c r="DP84" s="814"/>
      <c r="DQ84" s="814"/>
      <c r="DR84" s="815"/>
      <c r="DS84" s="803"/>
      <c r="DT84" s="804"/>
      <c r="DU84" s="804"/>
      <c r="DV84" s="804"/>
      <c r="DW84" s="804"/>
      <c r="DX84" s="804"/>
      <c r="DY84" s="804"/>
      <c r="DZ84" s="804"/>
      <c r="EA84" s="804"/>
      <c r="EB84" s="804"/>
      <c r="EC84" s="804"/>
      <c r="ED84" s="804"/>
      <c r="EE84" s="805"/>
      <c r="EF84" s="803"/>
      <c r="EG84" s="804"/>
      <c r="EH84" s="804"/>
      <c r="EI84" s="804"/>
      <c r="EJ84" s="804"/>
      <c r="EK84" s="804"/>
      <c r="EL84" s="804"/>
      <c r="EM84" s="804"/>
      <c r="EN84" s="804"/>
      <c r="EO84" s="804"/>
      <c r="EP84" s="804"/>
      <c r="EQ84" s="804"/>
      <c r="ER84" s="805"/>
      <c r="ES84" s="800" t="s">
        <v>746</v>
      </c>
      <c r="ET84" s="801"/>
      <c r="EU84" s="801"/>
      <c r="EV84" s="801"/>
      <c r="EW84" s="801"/>
      <c r="EX84" s="801"/>
      <c r="EY84" s="801"/>
      <c r="EZ84" s="801"/>
      <c r="FA84" s="801"/>
      <c r="FB84" s="801"/>
      <c r="FC84" s="801"/>
      <c r="FD84" s="801"/>
      <c r="FE84" s="802"/>
    </row>
    <row r="85" spans="1:161" ht="10.5" customHeight="1" hidden="1">
      <c r="A85" s="806" t="s">
        <v>823</v>
      </c>
      <c r="B85" s="840"/>
      <c r="C85" s="840"/>
      <c r="D85" s="840"/>
      <c r="E85" s="840"/>
      <c r="F85" s="840"/>
      <c r="G85" s="840"/>
      <c r="H85" s="840"/>
      <c r="I85" s="840"/>
      <c r="J85" s="840"/>
      <c r="K85" s="840"/>
      <c r="L85" s="840"/>
      <c r="M85" s="840"/>
      <c r="N85" s="840"/>
      <c r="O85" s="840"/>
      <c r="P85" s="840"/>
      <c r="Q85" s="840"/>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0"/>
      <c r="BA85" s="840"/>
      <c r="BB85" s="840"/>
      <c r="BC85" s="840"/>
      <c r="BD85" s="840"/>
      <c r="BE85" s="840"/>
      <c r="BF85" s="840"/>
      <c r="BG85" s="840"/>
      <c r="BH85" s="840"/>
      <c r="BI85" s="840"/>
      <c r="BJ85" s="840"/>
      <c r="BK85" s="840"/>
      <c r="BL85" s="840"/>
      <c r="BM85" s="840"/>
      <c r="BN85" s="840"/>
      <c r="BO85" s="840"/>
      <c r="BP85" s="840"/>
      <c r="BQ85" s="840"/>
      <c r="BR85" s="840"/>
      <c r="BS85" s="840"/>
      <c r="BT85" s="840"/>
      <c r="BU85" s="840"/>
      <c r="BV85" s="840"/>
      <c r="BW85" s="840"/>
      <c r="BX85" s="808" t="s">
        <v>824</v>
      </c>
      <c r="BY85" s="809"/>
      <c r="BZ85" s="809"/>
      <c r="CA85" s="809"/>
      <c r="CB85" s="809"/>
      <c r="CC85" s="809"/>
      <c r="CD85" s="809"/>
      <c r="CE85" s="810"/>
      <c r="CF85" s="811" t="s">
        <v>825</v>
      </c>
      <c r="CG85" s="809"/>
      <c r="CH85" s="809"/>
      <c r="CI85" s="809"/>
      <c r="CJ85" s="809"/>
      <c r="CK85" s="809"/>
      <c r="CL85" s="809"/>
      <c r="CM85" s="809"/>
      <c r="CN85" s="809"/>
      <c r="CO85" s="809"/>
      <c r="CP85" s="809"/>
      <c r="CQ85" s="809"/>
      <c r="CR85" s="810"/>
      <c r="CS85" s="803"/>
      <c r="CT85" s="804"/>
      <c r="CU85" s="804"/>
      <c r="CV85" s="804"/>
      <c r="CW85" s="804"/>
      <c r="CX85" s="804"/>
      <c r="CY85" s="804"/>
      <c r="CZ85" s="804"/>
      <c r="DA85" s="804"/>
      <c r="DB85" s="804"/>
      <c r="DC85" s="804"/>
      <c r="DD85" s="804"/>
      <c r="DE85" s="805"/>
      <c r="DF85" s="813"/>
      <c r="DG85" s="814"/>
      <c r="DH85" s="814"/>
      <c r="DI85" s="814"/>
      <c r="DJ85" s="814"/>
      <c r="DK85" s="814"/>
      <c r="DL85" s="814"/>
      <c r="DM85" s="814"/>
      <c r="DN85" s="814"/>
      <c r="DO85" s="814"/>
      <c r="DP85" s="814"/>
      <c r="DQ85" s="814"/>
      <c r="DR85" s="815"/>
      <c r="DS85" s="803"/>
      <c r="DT85" s="804"/>
      <c r="DU85" s="804"/>
      <c r="DV85" s="804"/>
      <c r="DW85" s="804"/>
      <c r="DX85" s="804"/>
      <c r="DY85" s="804"/>
      <c r="DZ85" s="804"/>
      <c r="EA85" s="804"/>
      <c r="EB85" s="804"/>
      <c r="EC85" s="804"/>
      <c r="ED85" s="804"/>
      <c r="EE85" s="805"/>
      <c r="EF85" s="803"/>
      <c r="EG85" s="804"/>
      <c r="EH85" s="804"/>
      <c r="EI85" s="804"/>
      <c r="EJ85" s="804"/>
      <c r="EK85" s="804"/>
      <c r="EL85" s="804"/>
      <c r="EM85" s="804"/>
      <c r="EN85" s="804"/>
      <c r="EO85" s="804"/>
      <c r="EP85" s="804"/>
      <c r="EQ85" s="804"/>
      <c r="ER85" s="805"/>
      <c r="ES85" s="800" t="s">
        <v>746</v>
      </c>
      <c r="ET85" s="801"/>
      <c r="EU85" s="801"/>
      <c r="EV85" s="801"/>
      <c r="EW85" s="801"/>
      <c r="EX85" s="801"/>
      <c r="EY85" s="801"/>
      <c r="EZ85" s="801"/>
      <c r="FA85" s="801"/>
      <c r="FB85" s="801"/>
      <c r="FC85" s="801"/>
      <c r="FD85" s="801"/>
      <c r="FE85" s="802"/>
    </row>
    <row r="86" spans="1:161" ht="10.5" customHeight="1">
      <c r="A86" s="893" t="s">
        <v>826</v>
      </c>
      <c r="B86" s="894"/>
      <c r="C86" s="894"/>
      <c r="D86" s="894"/>
      <c r="E86" s="894"/>
      <c r="F86" s="894"/>
      <c r="G86" s="894"/>
      <c r="H86" s="894"/>
      <c r="I86" s="894"/>
      <c r="J86" s="894"/>
      <c r="K86" s="894"/>
      <c r="L86" s="894"/>
      <c r="M86" s="894"/>
      <c r="N86" s="894"/>
      <c r="O86" s="894"/>
      <c r="P86" s="894"/>
      <c r="Q86" s="894"/>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4"/>
      <c r="BA86" s="894"/>
      <c r="BB86" s="894"/>
      <c r="BC86" s="894"/>
      <c r="BD86" s="894"/>
      <c r="BE86" s="894"/>
      <c r="BF86" s="894"/>
      <c r="BG86" s="894"/>
      <c r="BH86" s="894"/>
      <c r="BI86" s="894"/>
      <c r="BJ86" s="894"/>
      <c r="BK86" s="894"/>
      <c r="BL86" s="894"/>
      <c r="BM86" s="894"/>
      <c r="BN86" s="894"/>
      <c r="BO86" s="894"/>
      <c r="BP86" s="894"/>
      <c r="BQ86" s="894"/>
      <c r="BR86" s="894"/>
      <c r="BS86" s="894"/>
      <c r="BT86" s="894"/>
      <c r="BU86" s="894"/>
      <c r="BV86" s="894"/>
      <c r="BW86" s="894"/>
      <c r="BX86" s="895" t="s">
        <v>827</v>
      </c>
      <c r="BY86" s="896"/>
      <c r="BZ86" s="896"/>
      <c r="CA86" s="896"/>
      <c r="CB86" s="896"/>
      <c r="CC86" s="896"/>
      <c r="CD86" s="896"/>
      <c r="CE86" s="897"/>
      <c r="CF86" s="898" t="s">
        <v>828</v>
      </c>
      <c r="CG86" s="896"/>
      <c r="CH86" s="896"/>
      <c r="CI86" s="896"/>
      <c r="CJ86" s="896"/>
      <c r="CK86" s="896"/>
      <c r="CL86" s="896"/>
      <c r="CM86" s="896"/>
      <c r="CN86" s="896"/>
      <c r="CO86" s="896"/>
      <c r="CP86" s="896"/>
      <c r="CQ86" s="896"/>
      <c r="CR86" s="897"/>
      <c r="CS86" s="910">
        <v>290</v>
      </c>
      <c r="CT86" s="911"/>
      <c r="CU86" s="911"/>
      <c r="CV86" s="911"/>
      <c r="CW86" s="911"/>
      <c r="CX86" s="911"/>
      <c r="CY86" s="911"/>
      <c r="CZ86" s="911"/>
      <c r="DA86" s="911"/>
      <c r="DB86" s="911"/>
      <c r="DC86" s="911"/>
      <c r="DD86" s="911"/>
      <c r="DE86" s="912"/>
      <c r="DF86" s="902">
        <f>DF87+DF88+DF89</f>
        <v>2249.18</v>
      </c>
      <c r="DG86" s="903"/>
      <c r="DH86" s="903"/>
      <c r="DI86" s="903"/>
      <c r="DJ86" s="903"/>
      <c r="DK86" s="903"/>
      <c r="DL86" s="903"/>
      <c r="DM86" s="903"/>
      <c r="DN86" s="903"/>
      <c r="DO86" s="903"/>
      <c r="DP86" s="903"/>
      <c r="DQ86" s="903"/>
      <c r="DR86" s="904"/>
      <c r="DS86" s="887"/>
      <c r="DT86" s="888"/>
      <c r="DU86" s="888"/>
      <c r="DV86" s="888"/>
      <c r="DW86" s="888"/>
      <c r="DX86" s="888"/>
      <c r="DY86" s="888"/>
      <c r="DZ86" s="888"/>
      <c r="EA86" s="888"/>
      <c r="EB86" s="888"/>
      <c r="EC86" s="888"/>
      <c r="ED86" s="888"/>
      <c r="EE86" s="889"/>
      <c r="EF86" s="887"/>
      <c r="EG86" s="888"/>
      <c r="EH86" s="888"/>
      <c r="EI86" s="888"/>
      <c r="EJ86" s="888"/>
      <c r="EK86" s="888"/>
      <c r="EL86" s="888"/>
      <c r="EM86" s="888"/>
      <c r="EN86" s="888"/>
      <c r="EO86" s="888"/>
      <c r="EP86" s="888"/>
      <c r="EQ86" s="888"/>
      <c r="ER86" s="889"/>
      <c r="ES86" s="890" t="s">
        <v>746</v>
      </c>
      <c r="ET86" s="891"/>
      <c r="EU86" s="891"/>
      <c r="EV86" s="891"/>
      <c r="EW86" s="891"/>
      <c r="EX86" s="891"/>
      <c r="EY86" s="891"/>
      <c r="EZ86" s="891"/>
      <c r="FA86" s="891"/>
      <c r="FB86" s="891"/>
      <c r="FC86" s="891"/>
      <c r="FD86" s="891"/>
      <c r="FE86" s="892"/>
    </row>
    <row r="87" spans="1:161" ht="21.75" customHeight="1">
      <c r="A87" s="806" t="s">
        <v>829</v>
      </c>
      <c r="B87" s="840"/>
      <c r="C87" s="840"/>
      <c r="D87" s="840"/>
      <c r="E87" s="840"/>
      <c r="F87" s="840"/>
      <c r="G87" s="840"/>
      <c r="H87" s="840"/>
      <c r="I87" s="840"/>
      <c r="J87" s="840"/>
      <c r="K87" s="840"/>
      <c r="L87" s="840"/>
      <c r="M87" s="840"/>
      <c r="N87" s="840"/>
      <c r="O87" s="840"/>
      <c r="P87" s="840"/>
      <c r="Q87" s="840"/>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0"/>
      <c r="BA87" s="840"/>
      <c r="BB87" s="840"/>
      <c r="BC87" s="840"/>
      <c r="BD87" s="840"/>
      <c r="BE87" s="840"/>
      <c r="BF87" s="840"/>
      <c r="BG87" s="840"/>
      <c r="BH87" s="840"/>
      <c r="BI87" s="840"/>
      <c r="BJ87" s="840"/>
      <c r="BK87" s="840"/>
      <c r="BL87" s="840"/>
      <c r="BM87" s="840"/>
      <c r="BN87" s="840"/>
      <c r="BO87" s="840"/>
      <c r="BP87" s="840"/>
      <c r="BQ87" s="840"/>
      <c r="BR87" s="840"/>
      <c r="BS87" s="840"/>
      <c r="BT87" s="840"/>
      <c r="BU87" s="840"/>
      <c r="BV87" s="840"/>
      <c r="BW87" s="840"/>
      <c r="BX87" s="808" t="s">
        <v>830</v>
      </c>
      <c r="BY87" s="809"/>
      <c r="BZ87" s="809"/>
      <c r="CA87" s="809"/>
      <c r="CB87" s="809"/>
      <c r="CC87" s="809"/>
      <c r="CD87" s="809"/>
      <c r="CE87" s="810"/>
      <c r="CF87" s="811" t="s">
        <v>162</v>
      </c>
      <c r="CG87" s="809"/>
      <c r="CH87" s="809"/>
      <c r="CI87" s="809"/>
      <c r="CJ87" s="809"/>
      <c r="CK87" s="809"/>
      <c r="CL87" s="809"/>
      <c r="CM87" s="809"/>
      <c r="CN87" s="809"/>
      <c r="CO87" s="809"/>
      <c r="CP87" s="809"/>
      <c r="CQ87" s="809"/>
      <c r="CR87" s="810"/>
      <c r="CS87" s="907">
        <v>291</v>
      </c>
      <c r="CT87" s="908"/>
      <c r="CU87" s="908"/>
      <c r="CV87" s="908"/>
      <c r="CW87" s="908"/>
      <c r="CX87" s="908"/>
      <c r="CY87" s="908"/>
      <c r="CZ87" s="908"/>
      <c r="DA87" s="908"/>
      <c r="DB87" s="908"/>
      <c r="DC87" s="908"/>
      <c r="DD87" s="908"/>
      <c r="DE87" s="909"/>
      <c r="DF87" s="813">
        <f>'КВР 800'!G16</f>
        <v>249.18</v>
      </c>
      <c r="DG87" s="814"/>
      <c r="DH87" s="814"/>
      <c r="DI87" s="814"/>
      <c r="DJ87" s="814"/>
      <c r="DK87" s="814"/>
      <c r="DL87" s="814"/>
      <c r="DM87" s="814"/>
      <c r="DN87" s="814"/>
      <c r="DO87" s="814"/>
      <c r="DP87" s="814"/>
      <c r="DQ87" s="814"/>
      <c r="DR87" s="815"/>
      <c r="DS87" s="803"/>
      <c r="DT87" s="804"/>
      <c r="DU87" s="804"/>
      <c r="DV87" s="804"/>
      <c r="DW87" s="804"/>
      <c r="DX87" s="804"/>
      <c r="DY87" s="804"/>
      <c r="DZ87" s="804"/>
      <c r="EA87" s="804"/>
      <c r="EB87" s="804"/>
      <c r="EC87" s="804"/>
      <c r="ED87" s="804"/>
      <c r="EE87" s="805"/>
      <c r="EF87" s="803"/>
      <c r="EG87" s="804"/>
      <c r="EH87" s="804"/>
      <c r="EI87" s="804"/>
      <c r="EJ87" s="804"/>
      <c r="EK87" s="804"/>
      <c r="EL87" s="804"/>
      <c r="EM87" s="804"/>
      <c r="EN87" s="804"/>
      <c r="EO87" s="804"/>
      <c r="EP87" s="804"/>
      <c r="EQ87" s="804"/>
      <c r="ER87" s="805"/>
      <c r="ES87" s="800" t="s">
        <v>746</v>
      </c>
      <c r="ET87" s="801"/>
      <c r="EU87" s="801"/>
      <c r="EV87" s="801"/>
      <c r="EW87" s="801"/>
      <c r="EX87" s="801"/>
      <c r="EY87" s="801"/>
      <c r="EZ87" s="801"/>
      <c r="FA87" s="801"/>
      <c r="FB87" s="801"/>
      <c r="FC87" s="801"/>
      <c r="FD87" s="801"/>
      <c r="FE87" s="802"/>
    </row>
    <row r="88" spans="1:161" ht="21.75" customHeight="1">
      <c r="A88" s="806" t="s">
        <v>831</v>
      </c>
      <c r="B88" s="840"/>
      <c r="C88" s="840"/>
      <c r="D88" s="840"/>
      <c r="E88" s="840"/>
      <c r="F88" s="840"/>
      <c r="G88" s="840"/>
      <c r="H88" s="840"/>
      <c r="I88" s="840"/>
      <c r="J88" s="840"/>
      <c r="K88" s="840"/>
      <c r="L88" s="840"/>
      <c r="M88" s="840"/>
      <c r="N88" s="840"/>
      <c r="O88" s="840"/>
      <c r="P88" s="840"/>
      <c r="Q88" s="840"/>
      <c r="R88" s="840"/>
      <c r="S88" s="840"/>
      <c r="T88" s="840"/>
      <c r="U88" s="840"/>
      <c r="V88" s="840"/>
      <c r="W88" s="840"/>
      <c r="X88" s="840"/>
      <c r="Y88" s="840"/>
      <c r="Z88" s="840"/>
      <c r="AA88" s="840"/>
      <c r="AB88" s="840"/>
      <c r="AC88" s="840"/>
      <c r="AD88" s="840"/>
      <c r="AE88" s="840"/>
      <c r="AF88" s="840"/>
      <c r="AG88" s="840"/>
      <c r="AH88" s="840"/>
      <c r="AI88" s="840"/>
      <c r="AJ88" s="840"/>
      <c r="AK88" s="840"/>
      <c r="AL88" s="840"/>
      <c r="AM88" s="840"/>
      <c r="AN88" s="840"/>
      <c r="AO88" s="840"/>
      <c r="AP88" s="840"/>
      <c r="AQ88" s="840"/>
      <c r="AR88" s="840"/>
      <c r="AS88" s="840"/>
      <c r="AT88" s="840"/>
      <c r="AU88" s="840"/>
      <c r="AV88" s="840"/>
      <c r="AW88" s="840"/>
      <c r="AX88" s="840"/>
      <c r="AY88" s="840"/>
      <c r="AZ88" s="840"/>
      <c r="BA88" s="840"/>
      <c r="BB88" s="840"/>
      <c r="BC88" s="840"/>
      <c r="BD88" s="840"/>
      <c r="BE88" s="840"/>
      <c r="BF88" s="840"/>
      <c r="BG88" s="840"/>
      <c r="BH88" s="840"/>
      <c r="BI88" s="840"/>
      <c r="BJ88" s="840"/>
      <c r="BK88" s="840"/>
      <c r="BL88" s="840"/>
      <c r="BM88" s="840"/>
      <c r="BN88" s="840"/>
      <c r="BO88" s="840"/>
      <c r="BP88" s="840"/>
      <c r="BQ88" s="840"/>
      <c r="BR88" s="840"/>
      <c r="BS88" s="840"/>
      <c r="BT88" s="840"/>
      <c r="BU88" s="840"/>
      <c r="BV88" s="840"/>
      <c r="BW88" s="840"/>
      <c r="BX88" s="808" t="s">
        <v>832</v>
      </c>
      <c r="BY88" s="809"/>
      <c r="BZ88" s="809"/>
      <c r="CA88" s="809"/>
      <c r="CB88" s="809"/>
      <c r="CC88" s="809"/>
      <c r="CD88" s="809"/>
      <c r="CE88" s="810"/>
      <c r="CF88" s="811" t="s">
        <v>165</v>
      </c>
      <c r="CG88" s="809"/>
      <c r="CH88" s="809"/>
      <c r="CI88" s="809"/>
      <c r="CJ88" s="809"/>
      <c r="CK88" s="809"/>
      <c r="CL88" s="809"/>
      <c r="CM88" s="809"/>
      <c r="CN88" s="809"/>
      <c r="CO88" s="809"/>
      <c r="CP88" s="809"/>
      <c r="CQ88" s="809"/>
      <c r="CR88" s="810"/>
      <c r="CS88" s="907"/>
      <c r="CT88" s="908"/>
      <c r="CU88" s="908"/>
      <c r="CV88" s="908"/>
      <c r="CW88" s="908"/>
      <c r="CX88" s="908"/>
      <c r="CY88" s="908"/>
      <c r="CZ88" s="908"/>
      <c r="DA88" s="908"/>
      <c r="DB88" s="908"/>
      <c r="DC88" s="908"/>
      <c r="DD88" s="908"/>
      <c r="DE88" s="909"/>
      <c r="DF88" s="813"/>
      <c r="DG88" s="814"/>
      <c r="DH88" s="814"/>
      <c r="DI88" s="814"/>
      <c r="DJ88" s="814"/>
      <c r="DK88" s="814"/>
      <c r="DL88" s="814"/>
      <c r="DM88" s="814"/>
      <c r="DN88" s="814"/>
      <c r="DO88" s="814"/>
      <c r="DP88" s="814"/>
      <c r="DQ88" s="814"/>
      <c r="DR88" s="815"/>
      <c r="DS88" s="803"/>
      <c r="DT88" s="804"/>
      <c r="DU88" s="804"/>
      <c r="DV88" s="804"/>
      <c r="DW88" s="804"/>
      <c r="DX88" s="804"/>
      <c r="DY88" s="804"/>
      <c r="DZ88" s="804"/>
      <c r="EA88" s="804"/>
      <c r="EB88" s="804"/>
      <c r="EC88" s="804"/>
      <c r="ED88" s="804"/>
      <c r="EE88" s="805"/>
      <c r="EF88" s="803"/>
      <c r="EG88" s="804"/>
      <c r="EH88" s="804"/>
      <c r="EI88" s="804"/>
      <c r="EJ88" s="804"/>
      <c r="EK88" s="804"/>
      <c r="EL88" s="804"/>
      <c r="EM88" s="804"/>
      <c r="EN88" s="804"/>
      <c r="EO88" s="804"/>
      <c r="EP88" s="804"/>
      <c r="EQ88" s="804"/>
      <c r="ER88" s="805"/>
      <c r="ES88" s="800" t="s">
        <v>746</v>
      </c>
      <c r="ET88" s="801"/>
      <c r="EU88" s="801"/>
      <c r="EV88" s="801"/>
      <c r="EW88" s="801"/>
      <c r="EX88" s="801"/>
      <c r="EY88" s="801"/>
      <c r="EZ88" s="801"/>
      <c r="FA88" s="801"/>
      <c r="FB88" s="801"/>
      <c r="FC88" s="801"/>
      <c r="FD88" s="801"/>
      <c r="FE88" s="802"/>
    </row>
    <row r="89" spans="1:161" ht="10.5" customHeight="1">
      <c r="A89" s="806" t="s">
        <v>833</v>
      </c>
      <c r="B89" s="840"/>
      <c r="C89" s="840"/>
      <c r="D89" s="840"/>
      <c r="E89" s="840"/>
      <c r="F89" s="840"/>
      <c r="G89" s="840"/>
      <c r="H89" s="840"/>
      <c r="I89" s="840"/>
      <c r="J89" s="840"/>
      <c r="K89" s="840"/>
      <c r="L89" s="840"/>
      <c r="M89" s="840"/>
      <c r="N89" s="840"/>
      <c r="O89" s="840"/>
      <c r="P89" s="840"/>
      <c r="Q89" s="840"/>
      <c r="R89" s="840"/>
      <c r="S89" s="840"/>
      <c r="T89" s="840"/>
      <c r="U89" s="840"/>
      <c r="V89" s="840"/>
      <c r="W89" s="840"/>
      <c r="X89" s="840"/>
      <c r="Y89" s="840"/>
      <c r="Z89" s="840"/>
      <c r="AA89" s="840"/>
      <c r="AB89" s="840"/>
      <c r="AC89" s="840"/>
      <c r="AD89" s="840"/>
      <c r="AE89" s="840"/>
      <c r="AF89" s="840"/>
      <c r="AG89" s="840"/>
      <c r="AH89" s="840"/>
      <c r="AI89" s="840"/>
      <c r="AJ89" s="840"/>
      <c r="AK89" s="840"/>
      <c r="AL89" s="840"/>
      <c r="AM89" s="840"/>
      <c r="AN89" s="840"/>
      <c r="AO89" s="840"/>
      <c r="AP89" s="840"/>
      <c r="AQ89" s="840"/>
      <c r="AR89" s="840"/>
      <c r="AS89" s="840"/>
      <c r="AT89" s="840"/>
      <c r="AU89" s="840"/>
      <c r="AV89" s="840"/>
      <c r="AW89" s="840"/>
      <c r="AX89" s="840"/>
      <c r="AY89" s="840"/>
      <c r="AZ89" s="840"/>
      <c r="BA89" s="840"/>
      <c r="BB89" s="840"/>
      <c r="BC89" s="840"/>
      <c r="BD89" s="840"/>
      <c r="BE89" s="840"/>
      <c r="BF89" s="840"/>
      <c r="BG89" s="840"/>
      <c r="BH89" s="840"/>
      <c r="BI89" s="840"/>
      <c r="BJ89" s="840"/>
      <c r="BK89" s="840"/>
      <c r="BL89" s="840"/>
      <c r="BM89" s="840"/>
      <c r="BN89" s="840"/>
      <c r="BO89" s="840"/>
      <c r="BP89" s="840"/>
      <c r="BQ89" s="840"/>
      <c r="BR89" s="840"/>
      <c r="BS89" s="840"/>
      <c r="BT89" s="840"/>
      <c r="BU89" s="840"/>
      <c r="BV89" s="840"/>
      <c r="BW89" s="840"/>
      <c r="BX89" s="808" t="s">
        <v>834</v>
      </c>
      <c r="BY89" s="809"/>
      <c r="BZ89" s="809"/>
      <c r="CA89" s="809"/>
      <c r="CB89" s="809"/>
      <c r="CC89" s="809"/>
      <c r="CD89" s="809"/>
      <c r="CE89" s="810"/>
      <c r="CF89" s="811" t="s">
        <v>167</v>
      </c>
      <c r="CG89" s="809"/>
      <c r="CH89" s="809"/>
      <c r="CI89" s="809"/>
      <c r="CJ89" s="809"/>
      <c r="CK89" s="809"/>
      <c r="CL89" s="809"/>
      <c r="CM89" s="809"/>
      <c r="CN89" s="809"/>
      <c r="CO89" s="809"/>
      <c r="CP89" s="809"/>
      <c r="CQ89" s="809"/>
      <c r="CR89" s="810"/>
      <c r="CS89" s="907">
        <v>291</v>
      </c>
      <c r="CT89" s="908"/>
      <c r="CU89" s="908"/>
      <c r="CV89" s="908"/>
      <c r="CW89" s="908"/>
      <c r="CX89" s="908"/>
      <c r="CY89" s="908"/>
      <c r="CZ89" s="908"/>
      <c r="DA89" s="908"/>
      <c r="DB89" s="908"/>
      <c r="DC89" s="908"/>
      <c r="DD89" s="908"/>
      <c r="DE89" s="909"/>
      <c r="DF89" s="813">
        <f>'КВР 800'!G30</f>
        <v>2000</v>
      </c>
      <c r="DG89" s="814"/>
      <c r="DH89" s="814"/>
      <c r="DI89" s="814"/>
      <c r="DJ89" s="814"/>
      <c r="DK89" s="814"/>
      <c r="DL89" s="814"/>
      <c r="DM89" s="814"/>
      <c r="DN89" s="814"/>
      <c r="DO89" s="814"/>
      <c r="DP89" s="814"/>
      <c r="DQ89" s="814"/>
      <c r="DR89" s="815"/>
      <c r="DS89" s="803"/>
      <c r="DT89" s="804"/>
      <c r="DU89" s="804"/>
      <c r="DV89" s="804"/>
      <c r="DW89" s="804"/>
      <c r="DX89" s="804"/>
      <c r="DY89" s="804"/>
      <c r="DZ89" s="804"/>
      <c r="EA89" s="804"/>
      <c r="EB89" s="804"/>
      <c r="EC89" s="804"/>
      <c r="ED89" s="804"/>
      <c r="EE89" s="805"/>
      <c r="EF89" s="803"/>
      <c r="EG89" s="804"/>
      <c r="EH89" s="804"/>
      <c r="EI89" s="804"/>
      <c r="EJ89" s="804"/>
      <c r="EK89" s="804"/>
      <c r="EL89" s="804"/>
      <c r="EM89" s="804"/>
      <c r="EN89" s="804"/>
      <c r="EO89" s="804"/>
      <c r="EP89" s="804"/>
      <c r="EQ89" s="804"/>
      <c r="ER89" s="805"/>
      <c r="ES89" s="800" t="s">
        <v>746</v>
      </c>
      <c r="ET89" s="801"/>
      <c r="EU89" s="801"/>
      <c r="EV89" s="801"/>
      <c r="EW89" s="801"/>
      <c r="EX89" s="801"/>
      <c r="EY89" s="801"/>
      <c r="EZ89" s="801"/>
      <c r="FA89" s="801"/>
      <c r="FB89" s="801"/>
      <c r="FC89" s="801"/>
      <c r="FD89" s="801"/>
      <c r="FE89" s="802"/>
    </row>
    <row r="90" spans="1:161" ht="10.5" customHeight="1">
      <c r="A90" s="905" t="s">
        <v>835</v>
      </c>
      <c r="B90" s="906"/>
      <c r="C90" s="906"/>
      <c r="D90" s="906"/>
      <c r="E90" s="906"/>
      <c r="F90" s="906"/>
      <c r="G90" s="906"/>
      <c r="H90" s="906"/>
      <c r="I90" s="906"/>
      <c r="J90" s="906"/>
      <c r="K90" s="906"/>
      <c r="L90" s="906"/>
      <c r="M90" s="906"/>
      <c r="N90" s="906"/>
      <c r="O90" s="906"/>
      <c r="P90" s="906"/>
      <c r="Q90" s="906"/>
      <c r="R90" s="906"/>
      <c r="S90" s="906"/>
      <c r="T90" s="906"/>
      <c r="U90" s="906"/>
      <c r="V90" s="906"/>
      <c r="W90" s="906"/>
      <c r="X90" s="906"/>
      <c r="Y90" s="906"/>
      <c r="Z90" s="906"/>
      <c r="AA90" s="906"/>
      <c r="AB90" s="906"/>
      <c r="AC90" s="906"/>
      <c r="AD90" s="906"/>
      <c r="AE90" s="906"/>
      <c r="AF90" s="906"/>
      <c r="AG90" s="906"/>
      <c r="AH90" s="906"/>
      <c r="AI90" s="906"/>
      <c r="AJ90" s="906"/>
      <c r="AK90" s="906"/>
      <c r="AL90" s="906"/>
      <c r="AM90" s="906"/>
      <c r="AN90" s="906"/>
      <c r="AO90" s="906"/>
      <c r="AP90" s="906"/>
      <c r="AQ90" s="906"/>
      <c r="AR90" s="906"/>
      <c r="AS90" s="906"/>
      <c r="AT90" s="906"/>
      <c r="AU90" s="906"/>
      <c r="AV90" s="906"/>
      <c r="AW90" s="906"/>
      <c r="AX90" s="906"/>
      <c r="AY90" s="906"/>
      <c r="AZ90" s="906"/>
      <c r="BA90" s="906"/>
      <c r="BB90" s="906"/>
      <c r="BC90" s="906"/>
      <c r="BD90" s="906"/>
      <c r="BE90" s="906"/>
      <c r="BF90" s="906"/>
      <c r="BG90" s="906"/>
      <c r="BH90" s="906"/>
      <c r="BI90" s="906"/>
      <c r="BJ90" s="906"/>
      <c r="BK90" s="906"/>
      <c r="BL90" s="906"/>
      <c r="BM90" s="906"/>
      <c r="BN90" s="906"/>
      <c r="BO90" s="906"/>
      <c r="BP90" s="906"/>
      <c r="BQ90" s="906"/>
      <c r="BR90" s="906"/>
      <c r="BS90" s="906"/>
      <c r="BT90" s="906"/>
      <c r="BU90" s="906"/>
      <c r="BV90" s="906"/>
      <c r="BW90" s="906"/>
      <c r="BX90" s="808" t="s">
        <v>836</v>
      </c>
      <c r="BY90" s="809"/>
      <c r="BZ90" s="809"/>
      <c r="CA90" s="809"/>
      <c r="CB90" s="809"/>
      <c r="CC90" s="809"/>
      <c r="CD90" s="809"/>
      <c r="CE90" s="810"/>
      <c r="CF90" s="811" t="s">
        <v>746</v>
      </c>
      <c r="CG90" s="809"/>
      <c r="CH90" s="809"/>
      <c r="CI90" s="809"/>
      <c r="CJ90" s="809"/>
      <c r="CK90" s="809"/>
      <c r="CL90" s="809"/>
      <c r="CM90" s="809"/>
      <c r="CN90" s="809"/>
      <c r="CO90" s="809"/>
      <c r="CP90" s="809"/>
      <c r="CQ90" s="809"/>
      <c r="CR90" s="810"/>
      <c r="CS90" s="803"/>
      <c r="CT90" s="804"/>
      <c r="CU90" s="804"/>
      <c r="CV90" s="804"/>
      <c r="CW90" s="804"/>
      <c r="CX90" s="804"/>
      <c r="CY90" s="804"/>
      <c r="CZ90" s="804"/>
      <c r="DA90" s="804"/>
      <c r="DB90" s="804"/>
      <c r="DC90" s="804"/>
      <c r="DD90" s="804"/>
      <c r="DE90" s="805"/>
      <c r="DF90" s="813"/>
      <c r="DG90" s="814"/>
      <c r="DH90" s="814"/>
      <c r="DI90" s="814"/>
      <c r="DJ90" s="814"/>
      <c r="DK90" s="814"/>
      <c r="DL90" s="814"/>
      <c r="DM90" s="814"/>
      <c r="DN90" s="814"/>
      <c r="DO90" s="814"/>
      <c r="DP90" s="814"/>
      <c r="DQ90" s="814"/>
      <c r="DR90" s="815"/>
      <c r="DS90" s="803"/>
      <c r="DT90" s="804"/>
      <c r="DU90" s="804"/>
      <c r="DV90" s="804"/>
      <c r="DW90" s="804"/>
      <c r="DX90" s="804"/>
      <c r="DY90" s="804"/>
      <c r="DZ90" s="804"/>
      <c r="EA90" s="804"/>
      <c r="EB90" s="804"/>
      <c r="EC90" s="804"/>
      <c r="ED90" s="804"/>
      <c r="EE90" s="805"/>
      <c r="EF90" s="803"/>
      <c r="EG90" s="804"/>
      <c r="EH90" s="804"/>
      <c r="EI90" s="804"/>
      <c r="EJ90" s="804"/>
      <c r="EK90" s="804"/>
      <c r="EL90" s="804"/>
      <c r="EM90" s="804"/>
      <c r="EN90" s="804"/>
      <c r="EO90" s="804"/>
      <c r="EP90" s="804"/>
      <c r="EQ90" s="804"/>
      <c r="ER90" s="805"/>
      <c r="ES90" s="800" t="s">
        <v>746</v>
      </c>
      <c r="ET90" s="801"/>
      <c r="EU90" s="801"/>
      <c r="EV90" s="801"/>
      <c r="EW90" s="801"/>
      <c r="EX90" s="801"/>
      <c r="EY90" s="801"/>
      <c r="EZ90" s="801"/>
      <c r="FA90" s="801"/>
      <c r="FB90" s="801"/>
      <c r="FC90" s="801"/>
      <c r="FD90" s="801"/>
      <c r="FE90" s="802"/>
    </row>
    <row r="91" spans="1:161" ht="21.75" customHeight="1" hidden="1">
      <c r="A91" s="806" t="s">
        <v>837</v>
      </c>
      <c r="B91" s="840"/>
      <c r="C91" s="840"/>
      <c r="D91" s="840"/>
      <c r="E91" s="840"/>
      <c r="F91" s="840"/>
      <c r="G91" s="840"/>
      <c r="H91" s="840"/>
      <c r="I91" s="840"/>
      <c r="J91" s="840"/>
      <c r="K91" s="840"/>
      <c r="L91" s="840"/>
      <c r="M91" s="840"/>
      <c r="N91" s="840"/>
      <c r="O91" s="840"/>
      <c r="P91" s="840"/>
      <c r="Q91" s="840"/>
      <c r="R91" s="840"/>
      <c r="S91" s="840"/>
      <c r="T91" s="840"/>
      <c r="U91" s="840"/>
      <c r="V91" s="840"/>
      <c r="W91" s="840"/>
      <c r="X91" s="840"/>
      <c r="Y91" s="840"/>
      <c r="Z91" s="840"/>
      <c r="AA91" s="840"/>
      <c r="AB91" s="840"/>
      <c r="AC91" s="840"/>
      <c r="AD91" s="840"/>
      <c r="AE91" s="840"/>
      <c r="AF91" s="840"/>
      <c r="AG91" s="840"/>
      <c r="AH91" s="840"/>
      <c r="AI91" s="840"/>
      <c r="AJ91" s="840"/>
      <c r="AK91" s="840"/>
      <c r="AL91" s="840"/>
      <c r="AM91" s="840"/>
      <c r="AN91" s="840"/>
      <c r="AO91" s="840"/>
      <c r="AP91" s="840"/>
      <c r="AQ91" s="840"/>
      <c r="AR91" s="840"/>
      <c r="AS91" s="840"/>
      <c r="AT91" s="840"/>
      <c r="AU91" s="840"/>
      <c r="AV91" s="840"/>
      <c r="AW91" s="840"/>
      <c r="AX91" s="840"/>
      <c r="AY91" s="840"/>
      <c r="AZ91" s="840"/>
      <c r="BA91" s="840"/>
      <c r="BB91" s="840"/>
      <c r="BC91" s="840"/>
      <c r="BD91" s="840"/>
      <c r="BE91" s="840"/>
      <c r="BF91" s="840"/>
      <c r="BG91" s="840"/>
      <c r="BH91" s="840"/>
      <c r="BI91" s="840"/>
      <c r="BJ91" s="840"/>
      <c r="BK91" s="840"/>
      <c r="BL91" s="840"/>
      <c r="BM91" s="840"/>
      <c r="BN91" s="840"/>
      <c r="BO91" s="840"/>
      <c r="BP91" s="840"/>
      <c r="BQ91" s="840"/>
      <c r="BR91" s="840"/>
      <c r="BS91" s="840"/>
      <c r="BT91" s="840"/>
      <c r="BU91" s="840"/>
      <c r="BV91" s="840"/>
      <c r="BW91" s="840"/>
      <c r="BX91" s="808" t="s">
        <v>838</v>
      </c>
      <c r="BY91" s="809"/>
      <c r="BZ91" s="809"/>
      <c r="CA91" s="809"/>
      <c r="CB91" s="809"/>
      <c r="CC91" s="809"/>
      <c r="CD91" s="809"/>
      <c r="CE91" s="810"/>
      <c r="CF91" s="811" t="s">
        <v>839</v>
      </c>
      <c r="CG91" s="809"/>
      <c r="CH91" s="809"/>
      <c r="CI91" s="809"/>
      <c r="CJ91" s="809"/>
      <c r="CK91" s="809"/>
      <c r="CL91" s="809"/>
      <c r="CM91" s="809"/>
      <c r="CN91" s="809"/>
      <c r="CO91" s="809"/>
      <c r="CP91" s="809"/>
      <c r="CQ91" s="809"/>
      <c r="CR91" s="810"/>
      <c r="CS91" s="803"/>
      <c r="CT91" s="804"/>
      <c r="CU91" s="804"/>
      <c r="CV91" s="804"/>
      <c r="CW91" s="804"/>
      <c r="CX91" s="804"/>
      <c r="CY91" s="804"/>
      <c r="CZ91" s="804"/>
      <c r="DA91" s="804"/>
      <c r="DB91" s="804"/>
      <c r="DC91" s="804"/>
      <c r="DD91" s="804"/>
      <c r="DE91" s="805"/>
      <c r="DF91" s="813"/>
      <c r="DG91" s="814"/>
      <c r="DH91" s="814"/>
      <c r="DI91" s="814"/>
      <c r="DJ91" s="814"/>
      <c r="DK91" s="814"/>
      <c r="DL91" s="814"/>
      <c r="DM91" s="814"/>
      <c r="DN91" s="814"/>
      <c r="DO91" s="814"/>
      <c r="DP91" s="814"/>
      <c r="DQ91" s="814"/>
      <c r="DR91" s="815"/>
      <c r="DS91" s="803"/>
      <c r="DT91" s="804"/>
      <c r="DU91" s="804"/>
      <c r="DV91" s="804"/>
      <c r="DW91" s="804"/>
      <c r="DX91" s="804"/>
      <c r="DY91" s="804"/>
      <c r="DZ91" s="804"/>
      <c r="EA91" s="804"/>
      <c r="EB91" s="804"/>
      <c r="EC91" s="804"/>
      <c r="ED91" s="804"/>
      <c r="EE91" s="805"/>
      <c r="EF91" s="803"/>
      <c r="EG91" s="804"/>
      <c r="EH91" s="804"/>
      <c r="EI91" s="804"/>
      <c r="EJ91" s="804"/>
      <c r="EK91" s="804"/>
      <c r="EL91" s="804"/>
      <c r="EM91" s="804"/>
      <c r="EN91" s="804"/>
      <c r="EO91" s="804"/>
      <c r="EP91" s="804"/>
      <c r="EQ91" s="804"/>
      <c r="ER91" s="805"/>
      <c r="ES91" s="800" t="s">
        <v>746</v>
      </c>
      <c r="ET91" s="801"/>
      <c r="EU91" s="801"/>
      <c r="EV91" s="801"/>
      <c r="EW91" s="801"/>
      <c r="EX91" s="801"/>
      <c r="EY91" s="801"/>
      <c r="EZ91" s="801"/>
      <c r="FA91" s="801"/>
      <c r="FB91" s="801"/>
      <c r="FC91" s="801"/>
      <c r="FD91" s="801"/>
      <c r="FE91" s="802"/>
    </row>
    <row r="92" spans="1:161" ht="10.5" customHeight="1" hidden="1">
      <c r="A92" s="806" t="s">
        <v>840</v>
      </c>
      <c r="B92" s="840"/>
      <c r="C92" s="840"/>
      <c r="D92" s="840"/>
      <c r="E92" s="840"/>
      <c r="F92" s="840"/>
      <c r="G92" s="840"/>
      <c r="H92" s="840"/>
      <c r="I92" s="840"/>
      <c r="J92" s="840"/>
      <c r="K92" s="840"/>
      <c r="L92" s="840"/>
      <c r="M92" s="840"/>
      <c r="N92" s="840"/>
      <c r="O92" s="840"/>
      <c r="P92" s="840"/>
      <c r="Q92" s="840"/>
      <c r="R92" s="840"/>
      <c r="S92" s="840"/>
      <c r="T92" s="840"/>
      <c r="U92" s="840"/>
      <c r="V92" s="840"/>
      <c r="W92" s="840"/>
      <c r="X92" s="840"/>
      <c r="Y92" s="840"/>
      <c r="Z92" s="840"/>
      <c r="AA92" s="840"/>
      <c r="AB92" s="840"/>
      <c r="AC92" s="840"/>
      <c r="AD92" s="840"/>
      <c r="AE92" s="840"/>
      <c r="AF92" s="840"/>
      <c r="AG92" s="840"/>
      <c r="AH92" s="840"/>
      <c r="AI92" s="840"/>
      <c r="AJ92" s="840"/>
      <c r="AK92" s="840"/>
      <c r="AL92" s="840"/>
      <c r="AM92" s="840"/>
      <c r="AN92" s="840"/>
      <c r="AO92" s="840"/>
      <c r="AP92" s="840"/>
      <c r="AQ92" s="840"/>
      <c r="AR92" s="840"/>
      <c r="AS92" s="840"/>
      <c r="AT92" s="840"/>
      <c r="AU92" s="840"/>
      <c r="AV92" s="840"/>
      <c r="AW92" s="840"/>
      <c r="AX92" s="840"/>
      <c r="AY92" s="840"/>
      <c r="AZ92" s="840"/>
      <c r="BA92" s="840"/>
      <c r="BB92" s="840"/>
      <c r="BC92" s="840"/>
      <c r="BD92" s="840"/>
      <c r="BE92" s="840"/>
      <c r="BF92" s="840"/>
      <c r="BG92" s="840"/>
      <c r="BH92" s="840"/>
      <c r="BI92" s="840"/>
      <c r="BJ92" s="840"/>
      <c r="BK92" s="840"/>
      <c r="BL92" s="840"/>
      <c r="BM92" s="840"/>
      <c r="BN92" s="840"/>
      <c r="BO92" s="840"/>
      <c r="BP92" s="840"/>
      <c r="BQ92" s="840"/>
      <c r="BR92" s="840"/>
      <c r="BS92" s="840"/>
      <c r="BT92" s="840"/>
      <c r="BU92" s="840"/>
      <c r="BV92" s="840"/>
      <c r="BW92" s="840"/>
      <c r="BX92" s="808" t="s">
        <v>841</v>
      </c>
      <c r="BY92" s="809"/>
      <c r="BZ92" s="809"/>
      <c r="CA92" s="809"/>
      <c r="CB92" s="809"/>
      <c r="CC92" s="809"/>
      <c r="CD92" s="809"/>
      <c r="CE92" s="810"/>
      <c r="CF92" s="811" t="s">
        <v>842</v>
      </c>
      <c r="CG92" s="809"/>
      <c r="CH92" s="809"/>
      <c r="CI92" s="809"/>
      <c r="CJ92" s="809"/>
      <c r="CK92" s="809"/>
      <c r="CL92" s="809"/>
      <c r="CM92" s="809"/>
      <c r="CN92" s="809"/>
      <c r="CO92" s="809"/>
      <c r="CP92" s="809"/>
      <c r="CQ92" s="809"/>
      <c r="CR92" s="810"/>
      <c r="CS92" s="803"/>
      <c r="CT92" s="804"/>
      <c r="CU92" s="804"/>
      <c r="CV92" s="804"/>
      <c r="CW92" s="804"/>
      <c r="CX92" s="804"/>
      <c r="CY92" s="804"/>
      <c r="CZ92" s="804"/>
      <c r="DA92" s="804"/>
      <c r="DB92" s="804"/>
      <c r="DC92" s="804"/>
      <c r="DD92" s="804"/>
      <c r="DE92" s="805"/>
      <c r="DF92" s="813"/>
      <c r="DG92" s="814"/>
      <c r="DH92" s="814"/>
      <c r="DI92" s="814"/>
      <c r="DJ92" s="814"/>
      <c r="DK92" s="814"/>
      <c r="DL92" s="814"/>
      <c r="DM92" s="814"/>
      <c r="DN92" s="814"/>
      <c r="DO92" s="814"/>
      <c r="DP92" s="814"/>
      <c r="DQ92" s="814"/>
      <c r="DR92" s="815"/>
      <c r="DS92" s="803"/>
      <c r="DT92" s="804"/>
      <c r="DU92" s="804"/>
      <c r="DV92" s="804"/>
      <c r="DW92" s="804"/>
      <c r="DX92" s="804"/>
      <c r="DY92" s="804"/>
      <c r="DZ92" s="804"/>
      <c r="EA92" s="804"/>
      <c r="EB92" s="804"/>
      <c r="EC92" s="804"/>
      <c r="ED92" s="804"/>
      <c r="EE92" s="805"/>
      <c r="EF92" s="803"/>
      <c r="EG92" s="804"/>
      <c r="EH92" s="804"/>
      <c r="EI92" s="804"/>
      <c r="EJ92" s="804"/>
      <c r="EK92" s="804"/>
      <c r="EL92" s="804"/>
      <c r="EM92" s="804"/>
      <c r="EN92" s="804"/>
      <c r="EO92" s="804"/>
      <c r="EP92" s="804"/>
      <c r="EQ92" s="804"/>
      <c r="ER92" s="805"/>
      <c r="ES92" s="800" t="s">
        <v>746</v>
      </c>
      <c r="ET92" s="801"/>
      <c r="EU92" s="801"/>
      <c r="EV92" s="801"/>
      <c r="EW92" s="801"/>
      <c r="EX92" s="801"/>
      <c r="EY92" s="801"/>
      <c r="EZ92" s="801"/>
      <c r="FA92" s="801"/>
      <c r="FB92" s="801"/>
      <c r="FC92" s="801"/>
      <c r="FD92" s="801"/>
      <c r="FE92" s="802"/>
    </row>
    <row r="93" spans="1:161" ht="21.75" customHeight="1" hidden="1">
      <c r="A93" s="806" t="s">
        <v>843</v>
      </c>
      <c r="B93" s="840"/>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40"/>
      <c r="AJ93" s="840"/>
      <c r="AK93" s="840"/>
      <c r="AL93" s="840"/>
      <c r="AM93" s="840"/>
      <c r="AN93" s="840"/>
      <c r="AO93" s="840"/>
      <c r="AP93" s="840"/>
      <c r="AQ93" s="840"/>
      <c r="AR93" s="840"/>
      <c r="AS93" s="840"/>
      <c r="AT93" s="840"/>
      <c r="AU93" s="840"/>
      <c r="AV93" s="840"/>
      <c r="AW93" s="840"/>
      <c r="AX93" s="840"/>
      <c r="AY93" s="840"/>
      <c r="AZ93" s="840"/>
      <c r="BA93" s="840"/>
      <c r="BB93" s="840"/>
      <c r="BC93" s="840"/>
      <c r="BD93" s="840"/>
      <c r="BE93" s="840"/>
      <c r="BF93" s="840"/>
      <c r="BG93" s="840"/>
      <c r="BH93" s="840"/>
      <c r="BI93" s="840"/>
      <c r="BJ93" s="840"/>
      <c r="BK93" s="840"/>
      <c r="BL93" s="840"/>
      <c r="BM93" s="840"/>
      <c r="BN93" s="840"/>
      <c r="BO93" s="840"/>
      <c r="BP93" s="840"/>
      <c r="BQ93" s="840"/>
      <c r="BR93" s="840"/>
      <c r="BS93" s="840"/>
      <c r="BT93" s="840"/>
      <c r="BU93" s="840"/>
      <c r="BV93" s="840"/>
      <c r="BW93" s="840"/>
      <c r="BX93" s="808" t="s">
        <v>844</v>
      </c>
      <c r="BY93" s="809"/>
      <c r="BZ93" s="809"/>
      <c r="CA93" s="809"/>
      <c r="CB93" s="809"/>
      <c r="CC93" s="809"/>
      <c r="CD93" s="809"/>
      <c r="CE93" s="810"/>
      <c r="CF93" s="811" t="s">
        <v>845</v>
      </c>
      <c r="CG93" s="809"/>
      <c r="CH93" s="809"/>
      <c r="CI93" s="809"/>
      <c r="CJ93" s="809"/>
      <c r="CK93" s="809"/>
      <c r="CL93" s="809"/>
      <c r="CM93" s="809"/>
      <c r="CN93" s="809"/>
      <c r="CO93" s="809"/>
      <c r="CP93" s="809"/>
      <c r="CQ93" s="809"/>
      <c r="CR93" s="810"/>
      <c r="CS93" s="803"/>
      <c r="CT93" s="804"/>
      <c r="CU93" s="804"/>
      <c r="CV93" s="804"/>
      <c r="CW93" s="804"/>
      <c r="CX93" s="804"/>
      <c r="CY93" s="804"/>
      <c r="CZ93" s="804"/>
      <c r="DA93" s="804"/>
      <c r="DB93" s="804"/>
      <c r="DC93" s="804"/>
      <c r="DD93" s="804"/>
      <c r="DE93" s="805"/>
      <c r="DF93" s="813"/>
      <c r="DG93" s="814"/>
      <c r="DH93" s="814"/>
      <c r="DI93" s="814"/>
      <c r="DJ93" s="814"/>
      <c r="DK93" s="814"/>
      <c r="DL93" s="814"/>
      <c r="DM93" s="814"/>
      <c r="DN93" s="814"/>
      <c r="DO93" s="814"/>
      <c r="DP93" s="814"/>
      <c r="DQ93" s="814"/>
      <c r="DR93" s="815"/>
      <c r="DS93" s="803"/>
      <c r="DT93" s="804"/>
      <c r="DU93" s="804"/>
      <c r="DV93" s="804"/>
      <c r="DW93" s="804"/>
      <c r="DX93" s="804"/>
      <c r="DY93" s="804"/>
      <c r="DZ93" s="804"/>
      <c r="EA93" s="804"/>
      <c r="EB93" s="804"/>
      <c r="EC93" s="804"/>
      <c r="ED93" s="804"/>
      <c r="EE93" s="805"/>
      <c r="EF93" s="803"/>
      <c r="EG93" s="804"/>
      <c r="EH93" s="804"/>
      <c r="EI93" s="804"/>
      <c r="EJ93" s="804"/>
      <c r="EK93" s="804"/>
      <c r="EL93" s="804"/>
      <c r="EM93" s="804"/>
      <c r="EN93" s="804"/>
      <c r="EO93" s="804"/>
      <c r="EP93" s="804"/>
      <c r="EQ93" s="804"/>
      <c r="ER93" s="805"/>
      <c r="ES93" s="800" t="s">
        <v>746</v>
      </c>
      <c r="ET93" s="801"/>
      <c r="EU93" s="801"/>
      <c r="EV93" s="801"/>
      <c r="EW93" s="801"/>
      <c r="EX93" s="801"/>
      <c r="EY93" s="801"/>
      <c r="EZ93" s="801"/>
      <c r="FA93" s="801"/>
      <c r="FB93" s="801"/>
      <c r="FC93" s="801"/>
      <c r="FD93" s="801"/>
      <c r="FE93" s="802"/>
    </row>
    <row r="94" spans="1:161" ht="10.5" customHeight="1">
      <c r="A94" s="905" t="s">
        <v>846</v>
      </c>
      <c r="B94" s="906"/>
      <c r="C94" s="906"/>
      <c r="D94" s="906"/>
      <c r="E94" s="906"/>
      <c r="F94" s="906"/>
      <c r="G94" s="906"/>
      <c r="H94" s="906"/>
      <c r="I94" s="906"/>
      <c r="J94" s="906"/>
      <c r="K94" s="906"/>
      <c r="L94" s="906"/>
      <c r="M94" s="906"/>
      <c r="N94" s="906"/>
      <c r="O94" s="906"/>
      <c r="P94" s="906"/>
      <c r="Q94" s="906"/>
      <c r="R94" s="906"/>
      <c r="S94" s="906"/>
      <c r="T94" s="906"/>
      <c r="U94" s="906"/>
      <c r="V94" s="906"/>
      <c r="W94" s="906"/>
      <c r="X94" s="906"/>
      <c r="Y94" s="906"/>
      <c r="Z94" s="906"/>
      <c r="AA94" s="906"/>
      <c r="AB94" s="906"/>
      <c r="AC94" s="906"/>
      <c r="AD94" s="906"/>
      <c r="AE94" s="906"/>
      <c r="AF94" s="906"/>
      <c r="AG94" s="906"/>
      <c r="AH94" s="906"/>
      <c r="AI94" s="906"/>
      <c r="AJ94" s="906"/>
      <c r="AK94" s="906"/>
      <c r="AL94" s="906"/>
      <c r="AM94" s="906"/>
      <c r="AN94" s="906"/>
      <c r="AO94" s="906"/>
      <c r="AP94" s="906"/>
      <c r="AQ94" s="906"/>
      <c r="AR94" s="906"/>
      <c r="AS94" s="906"/>
      <c r="AT94" s="906"/>
      <c r="AU94" s="906"/>
      <c r="AV94" s="906"/>
      <c r="AW94" s="906"/>
      <c r="AX94" s="906"/>
      <c r="AY94" s="906"/>
      <c r="AZ94" s="906"/>
      <c r="BA94" s="906"/>
      <c r="BB94" s="906"/>
      <c r="BC94" s="906"/>
      <c r="BD94" s="906"/>
      <c r="BE94" s="906"/>
      <c r="BF94" s="906"/>
      <c r="BG94" s="906"/>
      <c r="BH94" s="906"/>
      <c r="BI94" s="906"/>
      <c r="BJ94" s="906"/>
      <c r="BK94" s="906"/>
      <c r="BL94" s="906"/>
      <c r="BM94" s="906"/>
      <c r="BN94" s="906"/>
      <c r="BO94" s="906"/>
      <c r="BP94" s="906"/>
      <c r="BQ94" s="906"/>
      <c r="BR94" s="906"/>
      <c r="BS94" s="906"/>
      <c r="BT94" s="906"/>
      <c r="BU94" s="906"/>
      <c r="BV94" s="906"/>
      <c r="BW94" s="906"/>
      <c r="BX94" s="808" t="s">
        <v>847</v>
      </c>
      <c r="BY94" s="809"/>
      <c r="BZ94" s="809"/>
      <c r="CA94" s="809"/>
      <c r="CB94" s="809"/>
      <c r="CC94" s="809"/>
      <c r="CD94" s="809"/>
      <c r="CE94" s="810"/>
      <c r="CF94" s="811" t="s">
        <v>746</v>
      </c>
      <c r="CG94" s="809"/>
      <c r="CH94" s="809"/>
      <c r="CI94" s="809"/>
      <c r="CJ94" s="809"/>
      <c r="CK94" s="809"/>
      <c r="CL94" s="809"/>
      <c r="CM94" s="809"/>
      <c r="CN94" s="809"/>
      <c r="CO94" s="809"/>
      <c r="CP94" s="809"/>
      <c r="CQ94" s="809"/>
      <c r="CR94" s="810"/>
      <c r="CS94" s="803"/>
      <c r="CT94" s="804"/>
      <c r="CU94" s="804"/>
      <c r="CV94" s="804"/>
      <c r="CW94" s="804"/>
      <c r="CX94" s="804"/>
      <c r="CY94" s="804"/>
      <c r="CZ94" s="804"/>
      <c r="DA94" s="804"/>
      <c r="DB94" s="804"/>
      <c r="DC94" s="804"/>
      <c r="DD94" s="804"/>
      <c r="DE94" s="805"/>
      <c r="DF94" s="813"/>
      <c r="DG94" s="814"/>
      <c r="DH94" s="814"/>
      <c r="DI94" s="814"/>
      <c r="DJ94" s="814"/>
      <c r="DK94" s="814"/>
      <c r="DL94" s="814"/>
      <c r="DM94" s="814"/>
      <c r="DN94" s="814"/>
      <c r="DO94" s="814"/>
      <c r="DP94" s="814"/>
      <c r="DQ94" s="814"/>
      <c r="DR94" s="815"/>
      <c r="DS94" s="803"/>
      <c r="DT94" s="804"/>
      <c r="DU94" s="804"/>
      <c r="DV94" s="804"/>
      <c r="DW94" s="804"/>
      <c r="DX94" s="804"/>
      <c r="DY94" s="804"/>
      <c r="DZ94" s="804"/>
      <c r="EA94" s="804"/>
      <c r="EB94" s="804"/>
      <c r="EC94" s="804"/>
      <c r="ED94" s="804"/>
      <c r="EE94" s="805"/>
      <c r="EF94" s="803"/>
      <c r="EG94" s="804"/>
      <c r="EH94" s="804"/>
      <c r="EI94" s="804"/>
      <c r="EJ94" s="804"/>
      <c r="EK94" s="804"/>
      <c r="EL94" s="804"/>
      <c r="EM94" s="804"/>
      <c r="EN94" s="804"/>
      <c r="EO94" s="804"/>
      <c r="EP94" s="804"/>
      <c r="EQ94" s="804"/>
      <c r="ER94" s="805"/>
      <c r="ES94" s="800" t="s">
        <v>746</v>
      </c>
      <c r="ET94" s="801"/>
      <c r="EU94" s="801"/>
      <c r="EV94" s="801"/>
      <c r="EW94" s="801"/>
      <c r="EX94" s="801"/>
      <c r="EY94" s="801"/>
      <c r="EZ94" s="801"/>
      <c r="FA94" s="801"/>
      <c r="FB94" s="801"/>
      <c r="FC94" s="801"/>
      <c r="FD94" s="801"/>
      <c r="FE94" s="802"/>
    </row>
    <row r="95" spans="1:161" ht="21.75" customHeight="1">
      <c r="A95" s="806" t="s">
        <v>848</v>
      </c>
      <c r="B95" s="840"/>
      <c r="C95" s="840"/>
      <c r="D95" s="840"/>
      <c r="E95" s="840"/>
      <c r="F95" s="840"/>
      <c r="G95" s="840"/>
      <c r="H95" s="840"/>
      <c r="I95" s="840"/>
      <c r="J95" s="840"/>
      <c r="K95" s="840"/>
      <c r="L95" s="840"/>
      <c r="M95" s="840"/>
      <c r="N95" s="840"/>
      <c r="O95" s="840"/>
      <c r="P95" s="840"/>
      <c r="Q95" s="840"/>
      <c r="R95" s="840"/>
      <c r="S95" s="840"/>
      <c r="T95" s="840"/>
      <c r="U95" s="840"/>
      <c r="V95" s="840"/>
      <c r="W95" s="840"/>
      <c r="X95" s="840"/>
      <c r="Y95" s="840"/>
      <c r="Z95" s="840"/>
      <c r="AA95" s="840"/>
      <c r="AB95" s="840"/>
      <c r="AC95" s="840"/>
      <c r="AD95" s="840"/>
      <c r="AE95" s="840"/>
      <c r="AF95" s="840"/>
      <c r="AG95" s="840"/>
      <c r="AH95" s="840"/>
      <c r="AI95" s="840"/>
      <c r="AJ95" s="840"/>
      <c r="AK95" s="840"/>
      <c r="AL95" s="840"/>
      <c r="AM95" s="840"/>
      <c r="AN95" s="840"/>
      <c r="AO95" s="840"/>
      <c r="AP95" s="840"/>
      <c r="AQ95" s="840"/>
      <c r="AR95" s="840"/>
      <c r="AS95" s="840"/>
      <c r="AT95" s="840"/>
      <c r="AU95" s="840"/>
      <c r="AV95" s="840"/>
      <c r="AW95" s="840"/>
      <c r="AX95" s="840"/>
      <c r="AY95" s="840"/>
      <c r="AZ95" s="840"/>
      <c r="BA95" s="840"/>
      <c r="BB95" s="840"/>
      <c r="BC95" s="840"/>
      <c r="BD95" s="840"/>
      <c r="BE95" s="840"/>
      <c r="BF95" s="840"/>
      <c r="BG95" s="840"/>
      <c r="BH95" s="840"/>
      <c r="BI95" s="840"/>
      <c r="BJ95" s="840"/>
      <c r="BK95" s="840"/>
      <c r="BL95" s="840"/>
      <c r="BM95" s="840"/>
      <c r="BN95" s="840"/>
      <c r="BO95" s="840"/>
      <c r="BP95" s="840"/>
      <c r="BQ95" s="840"/>
      <c r="BR95" s="840"/>
      <c r="BS95" s="840"/>
      <c r="BT95" s="840"/>
      <c r="BU95" s="840"/>
      <c r="BV95" s="840"/>
      <c r="BW95" s="840"/>
      <c r="BX95" s="808" t="s">
        <v>849</v>
      </c>
      <c r="BY95" s="809"/>
      <c r="BZ95" s="809"/>
      <c r="CA95" s="809"/>
      <c r="CB95" s="809"/>
      <c r="CC95" s="809"/>
      <c r="CD95" s="809"/>
      <c r="CE95" s="810"/>
      <c r="CF95" s="811" t="s">
        <v>160</v>
      </c>
      <c r="CG95" s="809"/>
      <c r="CH95" s="809"/>
      <c r="CI95" s="809"/>
      <c r="CJ95" s="809"/>
      <c r="CK95" s="809"/>
      <c r="CL95" s="809"/>
      <c r="CM95" s="809"/>
      <c r="CN95" s="809"/>
      <c r="CO95" s="809"/>
      <c r="CP95" s="809"/>
      <c r="CQ95" s="809"/>
      <c r="CR95" s="810"/>
      <c r="CS95" s="803"/>
      <c r="CT95" s="804"/>
      <c r="CU95" s="804"/>
      <c r="CV95" s="804"/>
      <c r="CW95" s="804"/>
      <c r="CX95" s="804"/>
      <c r="CY95" s="804"/>
      <c r="CZ95" s="804"/>
      <c r="DA95" s="804"/>
      <c r="DB95" s="804"/>
      <c r="DC95" s="804"/>
      <c r="DD95" s="804"/>
      <c r="DE95" s="805"/>
      <c r="DF95" s="813"/>
      <c r="DG95" s="814"/>
      <c r="DH95" s="814"/>
      <c r="DI95" s="814"/>
      <c r="DJ95" s="814"/>
      <c r="DK95" s="814"/>
      <c r="DL95" s="814"/>
      <c r="DM95" s="814"/>
      <c r="DN95" s="814"/>
      <c r="DO95" s="814"/>
      <c r="DP95" s="814"/>
      <c r="DQ95" s="814"/>
      <c r="DR95" s="815"/>
      <c r="DS95" s="803"/>
      <c r="DT95" s="804"/>
      <c r="DU95" s="804"/>
      <c r="DV95" s="804"/>
      <c r="DW95" s="804"/>
      <c r="DX95" s="804"/>
      <c r="DY95" s="804"/>
      <c r="DZ95" s="804"/>
      <c r="EA95" s="804"/>
      <c r="EB95" s="804"/>
      <c r="EC95" s="804"/>
      <c r="ED95" s="804"/>
      <c r="EE95" s="805"/>
      <c r="EF95" s="803"/>
      <c r="EG95" s="804"/>
      <c r="EH95" s="804"/>
      <c r="EI95" s="804"/>
      <c r="EJ95" s="804"/>
      <c r="EK95" s="804"/>
      <c r="EL95" s="804"/>
      <c r="EM95" s="804"/>
      <c r="EN95" s="804"/>
      <c r="EO95" s="804"/>
      <c r="EP95" s="804"/>
      <c r="EQ95" s="804"/>
      <c r="ER95" s="805"/>
      <c r="ES95" s="800" t="s">
        <v>746</v>
      </c>
      <c r="ET95" s="801"/>
      <c r="EU95" s="801"/>
      <c r="EV95" s="801"/>
      <c r="EW95" s="801"/>
      <c r="EX95" s="801"/>
      <c r="EY95" s="801"/>
      <c r="EZ95" s="801"/>
      <c r="FA95" s="801"/>
      <c r="FB95" s="801"/>
      <c r="FC95" s="801"/>
      <c r="FD95" s="801"/>
      <c r="FE95" s="802"/>
    </row>
    <row r="96" spans="1:161" ht="12.75" customHeight="1">
      <c r="A96" s="893" t="s">
        <v>850</v>
      </c>
      <c r="B96" s="894"/>
      <c r="C96" s="894"/>
      <c r="D96" s="894"/>
      <c r="E96" s="894"/>
      <c r="F96" s="894"/>
      <c r="G96" s="894"/>
      <c r="H96" s="894"/>
      <c r="I96" s="894"/>
      <c r="J96" s="894"/>
      <c r="K96" s="894"/>
      <c r="L96" s="894"/>
      <c r="M96" s="894"/>
      <c r="N96" s="894"/>
      <c r="O96" s="894"/>
      <c r="P96" s="894"/>
      <c r="Q96" s="894"/>
      <c r="R96" s="894"/>
      <c r="S96" s="894"/>
      <c r="T96" s="894"/>
      <c r="U96" s="894"/>
      <c r="V96" s="894"/>
      <c r="W96" s="894"/>
      <c r="X96" s="894"/>
      <c r="Y96" s="894"/>
      <c r="Z96" s="894"/>
      <c r="AA96" s="894"/>
      <c r="AB96" s="894"/>
      <c r="AC96" s="894"/>
      <c r="AD96" s="894"/>
      <c r="AE96" s="894"/>
      <c r="AF96" s="894"/>
      <c r="AG96" s="894"/>
      <c r="AH96" s="894"/>
      <c r="AI96" s="894"/>
      <c r="AJ96" s="894"/>
      <c r="AK96" s="894"/>
      <c r="AL96" s="894"/>
      <c r="AM96" s="894"/>
      <c r="AN96" s="894"/>
      <c r="AO96" s="894"/>
      <c r="AP96" s="894"/>
      <c r="AQ96" s="894"/>
      <c r="AR96" s="894"/>
      <c r="AS96" s="894"/>
      <c r="AT96" s="894"/>
      <c r="AU96" s="894"/>
      <c r="AV96" s="894"/>
      <c r="AW96" s="894"/>
      <c r="AX96" s="894"/>
      <c r="AY96" s="894"/>
      <c r="AZ96" s="894"/>
      <c r="BA96" s="894"/>
      <c r="BB96" s="894"/>
      <c r="BC96" s="894"/>
      <c r="BD96" s="894"/>
      <c r="BE96" s="894"/>
      <c r="BF96" s="894"/>
      <c r="BG96" s="894"/>
      <c r="BH96" s="894"/>
      <c r="BI96" s="894"/>
      <c r="BJ96" s="894"/>
      <c r="BK96" s="894"/>
      <c r="BL96" s="894"/>
      <c r="BM96" s="894"/>
      <c r="BN96" s="894"/>
      <c r="BO96" s="894"/>
      <c r="BP96" s="894"/>
      <c r="BQ96" s="894"/>
      <c r="BR96" s="894"/>
      <c r="BS96" s="894"/>
      <c r="BT96" s="894"/>
      <c r="BU96" s="894"/>
      <c r="BV96" s="894"/>
      <c r="BW96" s="894"/>
      <c r="BX96" s="895" t="s">
        <v>851</v>
      </c>
      <c r="BY96" s="896"/>
      <c r="BZ96" s="896"/>
      <c r="CA96" s="896"/>
      <c r="CB96" s="896"/>
      <c r="CC96" s="896"/>
      <c r="CD96" s="896"/>
      <c r="CE96" s="897"/>
      <c r="CF96" s="898" t="s">
        <v>746</v>
      </c>
      <c r="CG96" s="896"/>
      <c r="CH96" s="896"/>
      <c r="CI96" s="896"/>
      <c r="CJ96" s="896"/>
      <c r="CK96" s="896"/>
      <c r="CL96" s="896"/>
      <c r="CM96" s="896"/>
      <c r="CN96" s="896"/>
      <c r="CO96" s="896"/>
      <c r="CP96" s="896"/>
      <c r="CQ96" s="896"/>
      <c r="CR96" s="897"/>
      <c r="CS96" s="899"/>
      <c r="CT96" s="900"/>
      <c r="CU96" s="900"/>
      <c r="CV96" s="900"/>
      <c r="CW96" s="900"/>
      <c r="CX96" s="900"/>
      <c r="CY96" s="900"/>
      <c r="CZ96" s="900"/>
      <c r="DA96" s="900"/>
      <c r="DB96" s="900"/>
      <c r="DC96" s="900"/>
      <c r="DD96" s="900"/>
      <c r="DE96" s="901"/>
      <c r="DF96" s="902">
        <f>DF100+DF99+DF98+DF97</f>
        <v>14124799.456460748</v>
      </c>
      <c r="DG96" s="903"/>
      <c r="DH96" s="903"/>
      <c r="DI96" s="903"/>
      <c r="DJ96" s="903"/>
      <c r="DK96" s="903"/>
      <c r="DL96" s="903"/>
      <c r="DM96" s="903"/>
      <c r="DN96" s="903"/>
      <c r="DO96" s="903"/>
      <c r="DP96" s="903"/>
      <c r="DQ96" s="903"/>
      <c r="DR96" s="904"/>
      <c r="DS96" s="887"/>
      <c r="DT96" s="888"/>
      <c r="DU96" s="888"/>
      <c r="DV96" s="888"/>
      <c r="DW96" s="888"/>
      <c r="DX96" s="888"/>
      <c r="DY96" s="888"/>
      <c r="DZ96" s="888"/>
      <c r="EA96" s="888"/>
      <c r="EB96" s="888"/>
      <c r="EC96" s="888"/>
      <c r="ED96" s="888"/>
      <c r="EE96" s="889"/>
      <c r="EF96" s="887"/>
      <c r="EG96" s="888"/>
      <c r="EH96" s="888"/>
      <c r="EI96" s="888"/>
      <c r="EJ96" s="888"/>
      <c r="EK96" s="888"/>
      <c r="EL96" s="888"/>
      <c r="EM96" s="888"/>
      <c r="EN96" s="888"/>
      <c r="EO96" s="888"/>
      <c r="EP96" s="888"/>
      <c r="EQ96" s="888"/>
      <c r="ER96" s="889"/>
      <c r="ES96" s="890"/>
      <c r="ET96" s="891"/>
      <c r="EU96" s="891"/>
      <c r="EV96" s="891"/>
      <c r="EW96" s="891"/>
      <c r="EX96" s="891"/>
      <c r="EY96" s="891"/>
      <c r="EZ96" s="891"/>
      <c r="FA96" s="891"/>
      <c r="FB96" s="891"/>
      <c r="FC96" s="891"/>
      <c r="FD96" s="891"/>
      <c r="FE96" s="892"/>
    </row>
    <row r="97" spans="1:161" ht="21.75" customHeight="1">
      <c r="A97" s="806" t="s">
        <v>852</v>
      </c>
      <c r="B97" s="840"/>
      <c r="C97" s="840"/>
      <c r="D97" s="840"/>
      <c r="E97" s="840"/>
      <c r="F97" s="840"/>
      <c r="G97" s="840"/>
      <c r="H97" s="840"/>
      <c r="I97" s="840"/>
      <c r="J97" s="840"/>
      <c r="K97" s="840"/>
      <c r="L97" s="840"/>
      <c r="M97" s="840"/>
      <c r="N97" s="840"/>
      <c r="O97" s="840"/>
      <c r="P97" s="840"/>
      <c r="Q97" s="840"/>
      <c r="R97" s="840"/>
      <c r="S97" s="840"/>
      <c r="T97" s="840"/>
      <c r="U97" s="840"/>
      <c r="V97" s="840"/>
      <c r="W97" s="840"/>
      <c r="X97" s="840"/>
      <c r="Y97" s="840"/>
      <c r="Z97" s="840"/>
      <c r="AA97" s="840"/>
      <c r="AB97" s="840"/>
      <c r="AC97" s="840"/>
      <c r="AD97" s="840"/>
      <c r="AE97" s="840"/>
      <c r="AF97" s="840"/>
      <c r="AG97" s="840"/>
      <c r="AH97" s="840"/>
      <c r="AI97" s="840"/>
      <c r="AJ97" s="840"/>
      <c r="AK97" s="840"/>
      <c r="AL97" s="840"/>
      <c r="AM97" s="840"/>
      <c r="AN97" s="840"/>
      <c r="AO97" s="840"/>
      <c r="AP97" s="840"/>
      <c r="AQ97" s="840"/>
      <c r="AR97" s="840"/>
      <c r="AS97" s="840"/>
      <c r="AT97" s="840"/>
      <c r="AU97" s="840"/>
      <c r="AV97" s="840"/>
      <c r="AW97" s="840"/>
      <c r="AX97" s="840"/>
      <c r="AY97" s="840"/>
      <c r="AZ97" s="840"/>
      <c r="BA97" s="840"/>
      <c r="BB97" s="840"/>
      <c r="BC97" s="840"/>
      <c r="BD97" s="840"/>
      <c r="BE97" s="840"/>
      <c r="BF97" s="840"/>
      <c r="BG97" s="840"/>
      <c r="BH97" s="840"/>
      <c r="BI97" s="840"/>
      <c r="BJ97" s="840"/>
      <c r="BK97" s="840"/>
      <c r="BL97" s="840"/>
      <c r="BM97" s="840"/>
      <c r="BN97" s="840"/>
      <c r="BO97" s="840"/>
      <c r="BP97" s="840"/>
      <c r="BQ97" s="840"/>
      <c r="BR97" s="840"/>
      <c r="BS97" s="840"/>
      <c r="BT97" s="840"/>
      <c r="BU97" s="840"/>
      <c r="BV97" s="840"/>
      <c r="BW97" s="840"/>
      <c r="BX97" s="808" t="s">
        <v>853</v>
      </c>
      <c r="BY97" s="809"/>
      <c r="BZ97" s="809"/>
      <c r="CA97" s="809"/>
      <c r="CB97" s="809"/>
      <c r="CC97" s="809"/>
      <c r="CD97" s="809"/>
      <c r="CE97" s="810"/>
      <c r="CF97" s="811" t="s">
        <v>854</v>
      </c>
      <c r="CG97" s="809"/>
      <c r="CH97" s="809"/>
      <c r="CI97" s="809"/>
      <c r="CJ97" s="809"/>
      <c r="CK97" s="809"/>
      <c r="CL97" s="809"/>
      <c r="CM97" s="809"/>
      <c r="CN97" s="809"/>
      <c r="CO97" s="809"/>
      <c r="CP97" s="809"/>
      <c r="CQ97" s="809"/>
      <c r="CR97" s="810"/>
      <c r="CS97" s="803"/>
      <c r="CT97" s="804"/>
      <c r="CU97" s="804"/>
      <c r="CV97" s="804"/>
      <c r="CW97" s="804"/>
      <c r="CX97" s="804"/>
      <c r="CY97" s="804"/>
      <c r="CZ97" s="804"/>
      <c r="DA97" s="804"/>
      <c r="DB97" s="804"/>
      <c r="DC97" s="804"/>
      <c r="DD97" s="804"/>
      <c r="DE97" s="805"/>
      <c r="DF97" s="813"/>
      <c r="DG97" s="814"/>
      <c r="DH97" s="814"/>
      <c r="DI97" s="814"/>
      <c r="DJ97" s="814"/>
      <c r="DK97" s="814"/>
      <c r="DL97" s="814"/>
      <c r="DM97" s="814"/>
      <c r="DN97" s="814"/>
      <c r="DO97" s="814"/>
      <c r="DP97" s="814"/>
      <c r="DQ97" s="814"/>
      <c r="DR97" s="815"/>
      <c r="DS97" s="803"/>
      <c r="DT97" s="804"/>
      <c r="DU97" s="804"/>
      <c r="DV97" s="804"/>
      <c r="DW97" s="804"/>
      <c r="DX97" s="804"/>
      <c r="DY97" s="804"/>
      <c r="DZ97" s="804"/>
      <c r="EA97" s="804"/>
      <c r="EB97" s="804"/>
      <c r="EC97" s="804"/>
      <c r="ED97" s="804"/>
      <c r="EE97" s="805"/>
      <c r="EF97" s="803"/>
      <c r="EG97" s="804"/>
      <c r="EH97" s="804"/>
      <c r="EI97" s="804"/>
      <c r="EJ97" s="804"/>
      <c r="EK97" s="804"/>
      <c r="EL97" s="804"/>
      <c r="EM97" s="804"/>
      <c r="EN97" s="804"/>
      <c r="EO97" s="804"/>
      <c r="EP97" s="804"/>
      <c r="EQ97" s="804"/>
      <c r="ER97" s="805"/>
      <c r="ES97" s="800"/>
      <c r="ET97" s="801"/>
      <c r="EU97" s="801"/>
      <c r="EV97" s="801"/>
      <c r="EW97" s="801"/>
      <c r="EX97" s="801"/>
      <c r="EY97" s="801"/>
      <c r="EZ97" s="801"/>
      <c r="FA97" s="801"/>
      <c r="FB97" s="801"/>
      <c r="FC97" s="801"/>
      <c r="FD97" s="801"/>
      <c r="FE97" s="802"/>
    </row>
    <row r="98" spans="1:161" ht="10.5" customHeight="1" thickBot="1">
      <c r="A98" s="806" t="s">
        <v>855</v>
      </c>
      <c r="B98" s="840"/>
      <c r="C98" s="840"/>
      <c r="D98" s="840"/>
      <c r="E98" s="840"/>
      <c r="F98" s="840"/>
      <c r="G98" s="840"/>
      <c r="H98" s="840"/>
      <c r="I98" s="840"/>
      <c r="J98" s="840"/>
      <c r="K98" s="840"/>
      <c r="L98" s="840"/>
      <c r="M98" s="840"/>
      <c r="N98" s="840"/>
      <c r="O98" s="840"/>
      <c r="P98" s="840"/>
      <c r="Q98" s="840"/>
      <c r="R98" s="840"/>
      <c r="S98" s="840"/>
      <c r="T98" s="840"/>
      <c r="U98" s="840"/>
      <c r="V98" s="840"/>
      <c r="W98" s="840"/>
      <c r="X98" s="840"/>
      <c r="Y98" s="840"/>
      <c r="Z98" s="840"/>
      <c r="AA98" s="840"/>
      <c r="AB98" s="840"/>
      <c r="AC98" s="840"/>
      <c r="AD98" s="840"/>
      <c r="AE98" s="840"/>
      <c r="AF98" s="840"/>
      <c r="AG98" s="840"/>
      <c r="AH98" s="840"/>
      <c r="AI98" s="840"/>
      <c r="AJ98" s="840"/>
      <c r="AK98" s="840"/>
      <c r="AL98" s="840"/>
      <c r="AM98" s="840"/>
      <c r="AN98" s="840"/>
      <c r="AO98" s="840"/>
      <c r="AP98" s="840"/>
      <c r="AQ98" s="840"/>
      <c r="AR98" s="840"/>
      <c r="AS98" s="840"/>
      <c r="AT98" s="840"/>
      <c r="AU98" s="840"/>
      <c r="AV98" s="840"/>
      <c r="AW98" s="840"/>
      <c r="AX98" s="840"/>
      <c r="AY98" s="840"/>
      <c r="AZ98" s="840"/>
      <c r="BA98" s="840"/>
      <c r="BB98" s="840"/>
      <c r="BC98" s="840"/>
      <c r="BD98" s="840"/>
      <c r="BE98" s="840"/>
      <c r="BF98" s="840"/>
      <c r="BG98" s="840"/>
      <c r="BH98" s="840"/>
      <c r="BI98" s="840"/>
      <c r="BJ98" s="840"/>
      <c r="BK98" s="840"/>
      <c r="BL98" s="840"/>
      <c r="BM98" s="840"/>
      <c r="BN98" s="840"/>
      <c r="BO98" s="840"/>
      <c r="BP98" s="840"/>
      <c r="BQ98" s="840"/>
      <c r="BR98" s="840"/>
      <c r="BS98" s="840"/>
      <c r="BT98" s="840"/>
      <c r="BU98" s="840"/>
      <c r="BV98" s="840"/>
      <c r="BW98" s="840"/>
      <c r="BX98" s="880" t="s">
        <v>856</v>
      </c>
      <c r="BY98" s="881"/>
      <c r="BZ98" s="881"/>
      <c r="CA98" s="881"/>
      <c r="CB98" s="881"/>
      <c r="CC98" s="881"/>
      <c r="CD98" s="881"/>
      <c r="CE98" s="882"/>
      <c r="CF98" s="883" t="s">
        <v>857</v>
      </c>
      <c r="CG98" s="881"/>
      <c r="CH98" s="881"/>
      <c r="CI98" s="881"/>
      <c r="CJ98" s="881"/>
      <c r="CK98" s="881"/>
      <c r="CL98" s="881"/>
      <c r="CM98" s="881"/>
      <c r="CN98" s="881"/>
      <c r="CO98" s="881"/>
      <c r="CP98" s="881"/>
      <c r="CQ98" s="881"/>
      <c r="CR98" s="882"/>
      <c r="CS98" s="861"/>
      <c r="CT98" s="862"/>
      <c r="CU98" s="862"/>
      <c r="CV98" s="862"/>
      <c r="CW98" s="862"/>
      <c r="CX98" s="862"/>
      <c r="CY98" s="862"/>
      <c r="CZ98" s="862"/>
      <c r="DA98" s="862"/>
      <c r="DB98" s="862"/>
      <c r="DC98" s="862"/>
      <c r="DD98" s="862"/>
      <c r="DE98" s="863"/>
      <c r="DF98" s="884"/>
      <c r="DG98" s="885"/>
      <c r="DH98" s="885"/>
      <c r="DI98" s="885"/>
      <c r="DJ98" s="885"/>
      <c r="DK98" s="885"/>
      <c r="DL98" s="885"/>
      <c r="DM98" s="885"/>
      <c r="DN98" s="885"/>
      <c r="DO98" s="885"/>
      <c r="DP98" s="885"/>
      <c r="DQ98" s="885"/>
      <c r="DR98" s="886"/>
      <c r="DS98" s="861"/>
      <c r="DT98" s="862"/>
      <c r="DU98" s="862"/>
      <c r="DV98" s="862"/>
      <c r="DW98" s="862"/>
      <c r="DX98" s="862"/>
      <c r="DY98" s="862"/>
      <c r="DZ98" s="862"/>
      <c r="EA98" s="862"/>
      <c r="EB98" s="862"/>
      <c r="EC98" s="862"/>
      <c r="ED98" s="862"/>
      <c r="EE98" s="863"/>
      <c r="EF98" s="861"/>
      <c r="EG98" s="862"/>
      <c r="EH98" s="862"/>
      <c r="EI98" s="862"/>
      <c r="EJ98" s="862"/>
      <c r="EK98" s="862"/>
      <c r="EL98" s="862"/>
      <c r="EM98" s="862"/>
      <c r="EN98" s="862"/>
      <c r="EO98" s="862"/>
      <c r="EP98" s="862"/>
      <c r="EQ98" s="862"/>
      <c r="ER98" s="863"/>
      <c r="ES98" s="864"/>
      <c r="ET98" s="865"/>
      <c r="EU98" s="865"/>
      <c r="EV98" s="865"/>
      <c r="EW98" s="865"/>
      <c r="EX98" s="865"/>
      <c r="EY98" s="865"/>
      <c r="EZ98" s="865"/>
      <c r="FA98" s="865"/>
      <c r="FB98" s="865"/>
      <c r="FC98" s="865"/>
      <c r="FD98" s="865"/>
      <c r="FE98" s="866"/>
    </row>
    <row r="99" spans="1:161" ht="21.75" customHeight="1">
      <c r="A99" s="806" t="s">
        <v>858</v>
      </c>
      <c r="B99" s="840"/>
      <c r="C99" s="840"/>
      <c r="D99" s="840"/>
      <c r="E99" s="840"/>
      <c r="F99" s="840"/>
      <c r="G99" s="840"/>
      <c r="H99" s="840"/>
      <c r="I99" s="840"/>
      <c r="J99" s="840"/>
      <c r="K99" s="840"/>
      <c r="L99" s="840"/>
      <c r="M99" s="840"/>
      <c r="N99" s="840"/>
      <c r="O99" s="840"/>
      <c r="P99" s="840"/>
      <c r="Q99" s="840"/>
      <c r="R99" s="840"/>
      <c r="S99" s="840"/>
      <c r="T99" s="840"/>
      <c r="U99" s="840"/>
      <c r="V99" s="840"/>
      <c r="W99" s="840"/>
      <c r="X99" s="840"/>
      <c r="Y99" s="840"/>
      <c r="Z99" s="840"/>
      <c r="AA99" s="840"/>
      <c r="AB99" s="840"/>
      <c r="AC99" s="840"/>
      <c r="AD99" s="840"/>
      <c r="AE99" s="840"/>
      <c r="AF99" s="840"/>
      <c r="AG99" s="840"/>
      <c r="AH99" s="840"/>
      <c r="AI99" s="840"/>
      <c r="AJ99" s="840"/>
      <c r="AK99" s="840"/>
      <c r="AL99" s="840"/>
      <c r="AM99" s="840"/>
      <c r="AN99" s="840"/>
      <c r="AO99" s="840"/>
      <c r="AP99" s="840"/>
      <c r="AQ99" s="840"/>
      <c r="AR99" s="840"/>
      <c r="AS99" s="840"/>
      <c r="AT99" s="840"/>
      <c r="AU99" s="840"/>
      <c r="AV99" s="840"/>
      <c r="AW99" s="840"/>
      <c r="AX99" s="840"/>
      <c r="AY99" s="840"/>
      <c r="AZ99" s="840"/>
      <c r="BA99" s="840"/>
      <c r="BB99" s="840"/>
      <c r="BC99" s="840"/>
      <c r="BD99" s="840"/>
      <c r="BE99" s="840"/>
      <c r="BF99" s="840"/>
      <c r="BG99" s="840"/>
      <c r="BH99" s="840"/>
      <c r="BI99" s="840"/>
      <c r="BJ99" s="840"/>
      <c r="BK99" s="840"/>
      <c r="BL99" s="840"/>
      <c r="BM99" s="840"/>
      <c r="BN99" s="840"/>
      <c r="BO99" s="840"/>
      <c r="BP99" s="840"/>
      <c r="BQ99" s="840"/>
      <c r="BR99" s="840"/>
      <c r="BS99" s="840"/>
      <c r="BT99" s="840"/>
      <c r="BU99" s="840"/>
      <c r="BV99" s="840"/>
      <c r="BW99" s="840"/>
      <c r="BX99" s="867" t="s">
        <v>859</v>
      </c>
      <c r="BY99" s="868"/>
      <c r="BZ99" s="868"/>
      <c r="CA99" s="868"/>
      <c r="CB99" s="868"/>
      <c r="CC99" s="868"/>
      <c r="CD99" s="868"/>
      <c r="CE99" s="869"/>
      <c r="CF99" s="870" t="s">
        <v>137</v>
      </c>
      <c r="CG99" s="868"/>
      <c r="CH99" s="868"/>
      <c r="CI99" s="868"/>
      <c r="CJ99" s="868"/>
      <c r="CK99" s="868"/>
      <c r="CL99" s="868"/>
      <c r="CM99" s="868"/>
      <c r="CN99" s="868"/>
      <c r="CO99" s="868"/>
      <c r="CP99" s="868"/>
      <c r="CQ99" s="868"/>
      <c r="CR99" s="869"/>
      <c r="CS99" s="871"/>
      <c r="CT99" s="872"/>
      <c r="CU99" s="872"/>
      <c r="CV99" s="872"/>
      <c r="CW99" s="872"/>
      <c r="CX99" s="872"/>
      <c r="CY99" s="872"/>
      <c r="CZ99" s="872"/>
      <c r="DA99" s="872"/>
      <c r="DB99" s="872"/>
      <c r="DC99" s="872"/>
      <c r="DD99" s="872"/>
      <c r="DE99" s="873"/>
      <c r="DF99" s="874"/>
      <c r="DG99" s="875"/>
      <c r="DH99" s="875"/>
      <c r="DI99" s="875"/>
      <c r="DJ99" s="875"/>
      <c r="DK99" s="875"/>
      <c r="DL99" s="875"/>
      <c r="DM99" s="875"/>
      <c r="DN99" s="875"/>
      <c r="DO99" s="875"/>
      <c r="DP99" s="875"/>
      <c r="DQ99" s="875"/>
      <c r="DR99" s="876"/>
      <c r="DS99" s="871"/>
      <c r="DT99" s="872"/>
      <c r="DU99" s="872"/>
      <c r="DV99" s="872"/>
      <c r="DW99" s="872"/>
      <c r="DX99" s="872"/>
      <c r="DY99" s="872"/>
      <c r="DZ99" s="872"/>
      <c r="EA99" s="872"/>
      <c r="EB99" s="872"/>
      <c r="EC99" s="872"/>
      <c r="ED99" s="872"/>
      <c r="EE99" s="873"/>
      <c r="EF99" s="871"/>
      <c r="EG99" s="872"/>
      <c r="EH99" s="872"/>
      <c r="EI99" s="872"/>
      <c r="EJ99" s="872"/>
      <c r="EK99" s="872"/>
      <c r="EL99" s="872"/>
      <c r="EM99" s="872"/>
      <c r="EN99" s="872"/>
      <c r="EO99" s="872"/>
      <c r="EP99" s="872"/>
      <c r="EQ99" s="872"/>
      <c r="ER99" s="873"/>
      <c r="ES99" s="877"/>
      <c r="ET99" s="878"/>
      <c r="EU99" s="878"/>
      <c r="EV99" s="878"/>
      <c r="EW99" s="878"/>
      <c r="EX99" s="878"/>
      <c r="EY99" s="878"/>
      <c r="EZ99" s="878"/>
      <c r="FA99" s="878"/>
      <c r="FB99" s="878"/>
      <c r="FC99" s="878"/>
      <c r="FD99" s="878"/>
      <c r="FE99" s="879"/>
    </row>
    <row r="100" spans="1:161" ht="11.25" customHeight="1">
      <c r="A100" s="848" t="s">
        <v>860</v>
      </c>
      <c r="B100" s="849"/>
      <c r="C100" s="849"/>
      <c r="D100" s="849"/>
      <c r="E100" s="849"/>
      <c r="F100" s="849"/>
      <c r="G100" s="849"/>
      <c r="H100" s="849"/>
      <c r="I100" s="849"/>
      <c r="J100" s="849"/>
      <c r="K100" s="849"/>
      <c r="L100" s="849"/>
      <c r="M100" s="849"/>
      <c r="N100" s="849"/>
      <c r="O100" s="849"/>
      <c r="P100" s="849"/>
      <c r="Q100" s="849"/>
      <c r="R100" s="849"/>
      <c r="S100" s="849"/>
      <c r="T100" s="849"/>
      <c r="U100" s="849"/>
      <c r="V100" s="849"/>
      <c r="W100" s="849"/>
      <c r="X100" s="849"/>
      <c r="Y100" s="849"/>
      <c r="Z100" s="849"/>
      <c r="AA100" s="849"/>
      <c r="AB100" s="849"/>
      <c r="AC100" s="849"/>
      <c r="AD100" s="849"/>
      <c r="AE100" s="849"/>
      <c r="AF100" s="849"/>
      <c r="AG100" s="849"/>
      <c r="AH100" s="849"/>
      <c r="AI100" s="849"/>
      <c r="AJ100" s="849"/>
      <c r="AK100" s="849"/>
      <c r="AL100" s="849"/>
      <c r="AM100" s="849"/>
      <c r="AN100" s="849"/>
      <c r="AO100" s="849"/>
      <c r="AP100" s="849"/>
      <c r="AQ100" s="849"/>
      <c r="AR100" s="849"/>
      <c r="AS100" s="849"/>
      <c r="AT100" s="849"/>
      <c r="AU100" s="849"/>
      <c r="AV100" s="849"/>
      <c r="AW100" s="849"/>
      <c r="AX100" s="849"/>
      <c r="AY100" s="849"/>
      <c r="AZ100" s="849"/>
      <c r="BA100" s="849"/>
      <c r="BB100" s="849"/>
      <c r="BC100" s="849"/>
      <c r="BD100" s="849"/>
      <c r="BE100" s="849"/>
      <c r="BF100" s="849"/>
      <c r="BG100" s="849"/>
      <c r="BH100" s="849"/>
      <c r="BI100" s="849"/>
      <c r="BJ100" s="849"/>
      <c r="BK100" s="849"/>
      <c r="BL100" s="849"/>
      <c r="BM100" s="849"/>
      <c r="BN100" s="849"/>
      <c r="BO100" s="849"/>
      <c r="BP100" s="849"/>
      <c r="BQ100" s="849"/>
      <c r="BR100" s="849"/>
      <c r="BS100" s="849"/>
      <c r="BT100" s="849"/>
      <c r="BU100" s="849"/>
      <c r="BV100" s="849"/>
      <c r="BW100" s="850"/>
      <c r="BX100" s="851" t="s">
        <v>861</v>
      </c>
      <c r="BY100" s="852"/>
      <c r="BZ100" s="852"/>
      <c r="CA100" s="852"/>
      <c r="CB100" s="852"/>
      <c r="CC100" s="852"/>
      <c r="CD100" s="852"/>
      <c r="CE100" s="853"/>
      <c r="CF100" s="854" t="s">
        <v>140</v>
      </c>
      <c r="CG100" s="852"/>
      <c r="CH100" s="852"/>
      <c r="CI100" s="852"/>
      <c r="CJ100" s="852"/>
      <c r="CK100" s="852"/>
      <c r="CL100" s="852"/>
      <c r="CM100" s="852"/>
      <c r="CN100" s="852"/>
      <c r="CO100" s="852"/>
      <c r="CP100" s="852"/>
      <c r="CQ100" s="852"/>
      <c r="CR100" s="853"/>
      <c r="CS100" s="855"/>
      <c r="CT100" s="856"/>
      <c r="CU100" s="856"/>
      <c r="CV100" s="856"/>
      <c r="CW100" s="856"/>
      <c r="CX100" s="856"/>
      <c r="CY100" s="856"/>
      <c r="CZ100" s="856"/>
      <c r="DA100" s="856"/>
      <c r="DB100" s="856"/>
      <c r="DC100" s="856"/>
      <c r="DD100" s="856"/>
      <c r="DE100" s="857"/>
      <c r="DF100" s="858">
        <f>DF101+DF107+DF111</f>
        <v>14124799.456460748</v>
      </c>
      <c r="DG100" s="859"/>
      <c r="DH100" s="859"/>
      <c r="DI100" s="859"/>
      <c r="DJ100" s="859"/>
      <c r="DK100" s="859"/>
      <c r="DL100" s="859"/>
      <c r="DM100" s="859"/>
      <c r="DN100" s="859"/>
      <c r="DO100" s="859"/>
      <c r="DP100" s="859"/>
      <c r="DQ100" s="859"/>
      <c r="DR100" s="860"/>
      <c r="DS100" s="841"/>
      <c r="DT100" s="842"/>
      <c r="DU100" s="842"/>
      <c r="DV100" s="842"/>
      <c r="DW100" s="842"/>
      <c r="DX100" s="842"/>
      <c r="DY100" s="842"/>
      <c r="DZ100" s="842"/>
      <c r="EA100" s="842"/>
      <c r="EB100" s="842"/>
      <c r="EC100" s="842"/>
      <c r="ED100" s="842"/>
      <c r="EE100" s="843"/>
      <c r="EF100" s="841"/>
      <c r="EG100" s="842"/>
      <c r="EH100" s="842"/>
      <c r="EI100" s="842"/>
      <c r="EJ100" s="842"/>
      <c r="EK100" s="842"/>
      <c r="EL100" s="842"/>
      <c r="EM100" s="842"/>
      <c r="EN100" s="842"/>
      <c r="EO100" s="842"/>
      <c r="EP100" s="842"/>
      <c r="EQ100" s="842"/>
      <c r="ER100" s="843"/>
      <c r="ES100" s="844"/>
      <c r="ET100" s="845"/>
      <c r="EU100" s="845"/>
      <c r="EV100" s="845"/>
      <c r="EW100" s="845"/>
      <c r="EX100" s="845"/>
      <c r="EY100" s="845"/>
      <c r="EZ100" s="845"/>
      <c r="FA100" s="845"/>
      <c r="FB100" s="845"/>
      <c r="FC100" s="845"/>
      <c r="FD100" s="845"/>
      <c r="FE100" s="846"/>
    </row>
    <row r="101" spans="1:161" ht="11.25" customHeight="1">
      <c r="A101" s="847" t="s">
        <v>361</v>
      </c>
      <c r="B101" s="847"/>
      <c r="C101" s="847"/>
      <c r="D101" s="847"/>
      <c r="E101" s="847"/>
      <c r="F101" s="847"/>
      <c r="G101" s="847"/>
      <c r="H101" s="847"/>
      <c r="I101" s="847"/>
      <c r="J101" s="847"/>
      <c r="K101" s="847"/>
      <c r="L101" s="847"/>
      <c r="M101" s="847"/>
      <c r="N101" s="847"/>
      <c r="O101" s="847"/>
      <c r="P101" s="847"/>
      <c r="Q101" s="847"/>
      <c r="R101" s="847"/>
      <c r="S101" s="847"/>
      <c r="T101" s="847"/>
      <c r="U101" s="847"/>
      <c r="V101" s="847"/>
      <c r="W101" s="847"/>
      <c r="X101" s="847"/>
      <c r="Y101" s="847"/>
      <c r="Z101" s="847"/>
      <c r="AA101" s="847"/>
      <c r="AB101" s="847"/>
      <c r="AC101" s="847"/>
      <c r="AD101" s="847"/>
      <c r="AE101" s="847"/>
      <c r="AF101" s="847"/>
      <c r="AG101" s="847"/>
      <c r="AH101" s="847"/>
      <c r="AI101" s="847"/>
      <c r="AJ101" s="847"/>
      <c r="AK101" s="847"/>
      <c r="AL101" s="847"/>
      <c r="AM101" s="847"/>
      <c r="AN101" s="847"/>
      <c r="AO101" s="847"/>
      <c r="AP101" s="847"/>
      <c r="AQ101" s="847"/>
      <c r="AR101" s="847"/>
      <c r="AS101" s="847"/>
      <c r="AT101" s="847"/>
      <c r="AU101" s="847"/>
      <c r="AV101" s="847"/>
      <c r="AW101" s="847"/>
      <c r="AX101" s="847"/>
      <c r="AY101" s="847"/>
      <c r="AZ101" s="847"/>
      <c r="BA101" s="847"/>
      <c r="BB101" s="847"/>
      <c r="BC101" s="847"/>
      <c r="BD101" s="847"/>
      <c r="BE101" s="847"/>
      <c r="BF101" s="847"/>
      <c r="BG101" s="847"/>
      <c r="BH101" s="847"/>
      <c r="BI101" s="847"/>
      <c r="BJ101" s="847"/>
      <c r="BK101" s="847"/>
      <c r="BL101" s="847"/>
      <c r="BM101" s="847"/>
      <c r="BN101" s="847"/>
      <c r="BO101" s="847"/>
      <c r="BP101" s="847"/>
      <c r="BQ101" s="847"/>
      <c r="BR101" s="847"/>
      <c r="BS101" s="847"/>
      <c r="BT101" s="847"/>
      <c r="BU101" s="847"/>
      <c r="BV101" s="847"/>
      <c r="BW101" s="847"/>
      <c r="BX101" s="1052" t="s">
        <v>861</v>
      </c>
      <c r="BY101" s="1053"/>
      <c r="BZ101" s="1053"/>
      <c r="CA101" s="1053"/>
      <c r="CB101" s="1053"/>
      <c r="CC101" s="1053"/>
      <c r="CD101" s="1053"/>
      <c r="CE101" s="1054"/>
      <c r="CF101" s="1055" t="s">
        <v>140</v>
      </c>
      <c r="CG101" s="1053"/>
      <c r="CH101" s="1053"/>
      <c r="CI101" s="1053"/>
      <c r="CJ101" s="1053"/>
      <c r="CK101" s="1053"/>
      <c r="CL101" s="1053"/>
      <c r="CM101" s="1053"/>
      <c r="CN101" s="1053"/>
      <c r="CO101" s="1053"/>
      <c r="CP101" s="1053"/>
      <c r="CQ101" s="1053"/>
      <c r="CR101" s="1054"/>
      <c r="CS101" s="1056">
        <v>220</v>
      </c>
      <c r="CT101" s="1057"/>
      <c r="CU101" s="1057"/>
      <c r="CV101" s="1057"/>
      <c r="CW101" s="1057"/>
      <c r="CX101" s="1057"/>
      <c r="CY101" s="1057"/>
      <c r="CZ101" s="1057"/>
      <c r="DA101" s="1057"/>
      <c r="DB101" s="1057"/>
      <c r="DC101" s="1057"/>
      <c r="DD101" s="1057"/>
      <c r="DE101" s="1058"/>
      <c r="DF101" s="1059">
        <f>DF102+DF103+DF104+DF105+DF106</f>
        <v>11109924.456460748</v>
      </c>
      <c r="DG101" s="1060"/>
      <c r="DH101" s="1060"/>
      <c r="DI101" s="1060"/>
      <c r="DJ101" s="1060"/>
      <c r="DK101" s="1060"/>
      <c r="DL101" s="1060"/>
      <c r="DM101" s="1060"/>
      <c r="DN101" s="1060"/>
      <c r="DO101" s="1060"/>
      <c r="DP101" s="1060"/>
      <c r="DQ101" s="1060"/>
      <c r="DR101" s="1061"/>
      <c r="DS101" s="620"/>
      <c r="DT101" s="615"/>
      <c r="DU101" s="615"/>
      <c r="DV101" s="615"/>
      <c r="DW101" s="615"/>
      <c r="DX101" s="615"/>
      <c r="DY101" s="615"/>
      <c r="DZ101" s="615"/>
      <c r="EA101" s="615"/>
      <c r="EB101" s="615"/>
      <c r="EC101" s="615"/>
      <c r="ED101" s="615"/>
      <c r="EE101" s="616"/>
      <c r="EF101" s="614"/>
      <c r="EG101" s="615"/>
      <c r="EH101" s="615"/>
      <c r="EI101" s="615"/>
      <c r="EJ101" s="615"/>
      <c r="EK101" s="615"/>
      <c r="EL101" s="615"/>
      <c r="EM101" s="615"/>
      <c r="EN101" s="615"/>
      <c r="EO101" s="615"/>
      <c r="EP101" s="615"/>
      <c r="EQ101" s="615"/>
      <c r="ER101" s="616"/>
      <c r="ES101" s="617"/>
      <c r="ET101" s="618"/>
      <c r="EU101" s="618"/>
      <c r="EV101" s="618"/>
      <c r="EW101" s="618"/>
      <c r="EX101" s="618"/>
      <c r="EY101" s="618"/>
      <c r="EZ101" s="618"/>
      <c r="FA101" s="618"/>
      <c r="FB101" s="618"/>
      <c r="FC101" s="618"/>
      <c r="FD101" s="618"/>
      <c r="FE101" s="619"/>
    </row>
    <row r="102" spans="1:161" ht="11.25" customHeight="1">
      <c r="A102" s="847"/>
      <c r="B102" s="847"/>
      <c r="C102" s="847"/>
      <c r="D102" s="847"/>
      <c r="E102" s="847"/>
      <c r="F102" s="847"/>
      <c r="G102" s="847"/>
      <c r="H102" s="847"/>
      <c r="I102" s="847"/>
      <c r="J102" s="847"/>
      <c r="K102" s="847"/>
      <c r="L102" s="847"/>
      <c r="M102" s="847"/>
      <c r="N102" s="847"/>
      <c r="O102" s="847"/>
      <c r="P102" s="847"/>
      <c r="Q102" s="847"/>
      <c r="R102" s="847"/>
      <c r="S102" s="847"/>
      <c r="T102" s="847"/>
      <c r="U102" s="847"/>
      <c r="V102" s="847"/>
      <c r="W102" s="847"/>
      <c r="X102" s="847"/>
      <c r="Y102" s="847"/>
      <c r="Z102" s="847"/>
      <c r="AA102" s="847"/>
      <c r="AB102" s="847"/>
      <c r="AC102" s="847"/>
      <c r="AD102" s="847"/>
      <c r="AE102" s="847"/>
      <c r="AF102" s="847"/>
      <c r="AG102" s="847"/>
      <c r="AH102" s="847"/>
      <c r="AI102" s="847"/>
      <c r="AJ102" s="847"/>
      <c r="AK102" s="847"/>
      <c r="AL102" s="847"/>
      <c r="AM102" s="847"/>
      <c r="AN102" s="847"/>
      <c r="AO102" s="847"/>
      <c r="AP102" s="847"/>
      <c r="AQ102" s="847"/>
      <c r="AR102" s="847"/>
      <c r="AS102" s="847"/>
      <c r="AT102" s="847"/>
      <c r="AU102" s="847"/>
      <c r="AV102" s="847"/>
      <c r="AW102" s="847"/>
      <c r="AX102" s="847"/>
      <c r="AY102" s="847"/>
      <c r="AZ102" s="847"/>
      <c r="BA102" s="847"/>
      <c r="BB102" s="847"/>
      <c r="BC102" s="847"/>
      <c r="BD102" s="847"/>
      <c r="BE102" s="847"/>
      <c r="BF102" s="847"/>
      <c r="BG102" s="847"/>
      <c r="BH102" s="847"/>
      <c r="BI102" s="847"/>
      <c r="BJ102" s="847"/>
      <c r="BK102" s="847"/>
      <c r="BL102" s="847"/>
      <c r="BM102" s="847"/>
      <c r="BN102" s="847"/>
      <c r="BO102" s="847"/>
      <c r="BP102" s="847"/>
      <c r="BQ102" s="847"/>
      <c r="BR102" s="847"/>
      <c r="BS102" s="847"/>
      <c r="BT102" s="847"/>
      <c r="BU102" s="847"/>
      <c r="BV102" s="847"/>
      <c r="BW102" s="847"/>
      <c r="BX102" s="788" t="s">
        <v>861</v>
      </c>
      <c r="BY102" s="789"/>
      <c r="BZ102" s="789"/>
      <c r="CA102" s="789"/>
      <c r="CB102" s="789"/>
      <c r="CC102" s="789"/>
      <c r="CD102" s="789"/>
      <c r="CE102" s="790"/>
      <c r="CF102" s="791" t="s">
        <v>140</v>
      </c>
      <c r="CG102" s="789"/>
      <c r="CH102" s="789"/>
      <c r="CI102" s="789"/>
      <c r="CJ102" s="789"/>
      <c r="CK102" s="789"/>
      <c r="CL102" s="789"/>
      <c r="CM102" s="789"/>
      <c r="CN102" s="789"/>
      <c r="CO102" s="789"/>
      <c r="CP102" s="789"/>
      <c r="CQ102" s="789"/>
      <c r="CR102" s="790"/>
      <c r="CS102" s="792">
        <v>221</v>
      </c>
      <c r="CT102" s="793"/>
      <c r="CU102" s="793"/>
      <c r="CV102" s="793"/>
      <c r="CW102" s="793"/>
      <c r="CX102" s="793"/>
      <c r="CY102" s="793"/>
      <c r="CZ102" s="793"/>
      <c r="DA102" s="793"/>
      <c r="DB102" s="793"/>
      <c r="DC102" s="793"/>
      <c r="DD102" s="793"/>
      <c r="DE102" s="794"/>
      <c r="DF102" s="795">
        <f>Приложение!M21</f>
        <v>1598865.68</v>
      </c>
      <c r="DG102" s="796"/>
      <c r="DH102" s="796"/>
      <c r="DI102" s="796"/>
      <c r="DJ102" s="796"/>
      <c r="DK102" s="796"/>
      <c r="DL102" s="796"/>
      <c r="DM102" s="796"/>
      <c r="DN102" s="796"/>
      <c r="DO102" s="796"/>
      <c r="DP102" s="796"/>
      <c r="DQ102" s="796"/>
      <c r="DR102" s="797"/>
      <c r="DS102" s="782"/>
      <c r="DT102" s="783"/>
      <c r="DU102" s="783"/>
      <c r="DV102" s="783"/>
      <c r="DW102" s="783"/>
      <c r="DX102" s="783"/>
      <c r="DY102" s="783"/>
      <c r="DZ102" s="783"/>
      <c r="EA102" s="783"/>
      <c r="EB102" s="783"/>
      <c r="EC102" s="783"/>
      <c r="ED102" s="783"/>
      <c r="EE102" s="784"/>
      <c r="EF102" s="782"/>
      <c r="EG102" s="783"/>
      <c r="EH102" s="783"/>
      <c r="EI102" s="783"/>
      <c r="EJ102" s="783"/>
      <c r="EK102" s="783"/>
      <c r="EL102" s="783"/>
      <c r="EM102" s="783"/>
      <c r="EN102" s="783"/>
      <c r="EO102" s="783"/>
      <c r="EP102" s="783"/>
      <c r="EQ102" s="783"/>
      <c r="ER102" s="784"/>
      <c r="ES102" s="785"/>
      <c r="ET102" s="786"/>
      <c r="EU102" s="786"/>
      <c r="EV102" s="786"/>
      <c r="EW102" s="786"/>
      <c r="EX102" s="786"/>
      <c r="EY102" s="786"/>
      <c r="EZ102" s="786"/>
      <c r="FA102" s="786"/>
      <c r="FB102" s="786"/>
      <c r="FC102" s="786"/>
      <c r="FD102" s="786"/>
      <c r="FE102" s="787"/>
    </row>
    <row r="103" spans="1:161" ht="11.25" customHeight="1">
      <c r="A103" s="798"/>
      <c r="B103" s="798"/>
      <c r="C103" s="798"/>
      <c r="D103" s="798"/>
      <c r="E103" s="798"/>
      <c r="F103" s="798"/>
      <c r="G103" s="798"/>
      <c r="H103" s="798"/>
      <c r="I103" s="798"/>
      <c r="J103" s="798"/>
      <c r="K103" s="798"/>
      <c r="L103" s="798"/>
      <c r="M103" s="798"/>
      <c r="N103" s="798"/>
      <c r="O103" s="798"/>
      <c r="P103" s="798"/>
      <c r="Q103" s="798"/>
      <c r="R103" s="798"/>
      <c r="S103" s="798"/>
      <c r="T103" s="798"/>
      <c r="U103" s="798"/>
      <c r="V103" s="798"/>
      <c r="W103" s="798"/>
      <c r="X103" s="798"/>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798"/>
      <c r="AY103" s="798"/>
      <c r="AZ103" s="798"/>
      <c r="BA103" s="798"/>
      <c r="BB103" s="798"/>
      <c r="BC103" s="798"/>
      <c r="BD103" s="798"/>
      <c r="BE103" s="798"/>
      <c r="BF103" s="798"/>
      <c r="BG103" s="798"/>
      <c r="BH103" s="798"/>
      <c r="BI103" s="798"/>
      <c r="BJ103" s="798"/>
      <c r="BK103" s="798"/>
      <c r="BL103" s="798"/>
      <c r="BM103" s="798"/>
      <c r="BN103" s="798"/>
      <c r="BO103" s="798"/>
      <c r="BP103" s="798"/>
      <c r="BQ103" s="798"/>
      <c r="BR103" s="798"/>
      <c r="BS103" s="798"/>
      <c r="BT103" s="798"/>
      <c r="BU103" s="798"/>
      <c r="BV103" s="798"/>
      <c r="BW103" s="799"/>
      <c r="BX103" s="788" t="s">
        <v>861</v>
      </c>
      <c r="BY103" s="789"/>
      <c r="BZ103" s="789"/>
      <c r="CA103" s="789"/>
      <c r="CB103" s="789"/>
      <c r="CC103" s="789"/>
      <c r="CD103" s="789"/>
      <c r="CE103" s="790"/>
      <c r="CF103" s="791" t="s">
        <v>140</v>
      </c>
      <c r="CG103" s="789"/>
      <c r="CH103" s="789"/>
      <c r="CI103" s="789"/>
      <c r="CJ103" s="789"/>
      <c r="CK103" s="789"/>
      <c r="CL103" s="789"/>
      <c r="CM103" s="789"/>
      <c r="CN103" s="789"/>
      <c r="CO103" s="789"/>
      <c r="CP103" s="789"/>
      <c r="CQ103" s="789"/>
      <c r="CR103" s="790"/>
      <c r="CS103" s="792">
        <v>222</v>
      </c>
      <c r="CT103" s="793"/>
      <c r="CU103" s="793"/>
      <c r="CV103" s="793"/>
      <c r="CW103" s="793"/>
      <c r="CX103" s="793"/>
      <c r="CY103" s="793"/>
      <c r="CZ103" s="793"/>
      <c r="DA103" s="793"/>
      <c r="DB103" s="793"/>
      <c r="DC103" s="793"/>
      <c r="DD103" s="793"/>
      <c r="DE103" s="794"/>
      <c r="DF103" s="795">
        <f>Приложение!M22</f>
        <v>531960</v>
      </c>
      <c r="DG103" s="796"/>
      <c r="DH103" s="796"/>
      <c r="DI103" s="796"/>
      <c r="DJ103" s="796"/>
      <c r="DK103" s="796"/>
      <c r="DL103" s="796"/>
      <c r="DM103" s="796"/>
      <c r="DN103" s="796"/>
      <c r="DO103" s="796"/>
      <c r="DP103" s="796"/>
      <c r="DQ103" s="796"/>
      <c r="DR103" s="797"/>
      <c r="DS103" s="782"/>
      <c r="DT103" s="783"/>
      <c r="DU103" s="783"/>
      <c r="DV103" s="783"/>
      <c r="DW103" s="783"/>
      <c r="DX103" s="783"/>
      <c r="DY103" s="783"/>
      <c r="DZ103" s="783"/>
      <c r="EA103" s="783"/>
      <c r="EB103" s="783"/>
      <c r="EC103" s="783"/>
      <c r="ED103" s="783"/>
      <c r="EE103" s="784"/>
      <c r="EF103" s="782"/>
      <c r="EG103" s="783"/>
      <c r="EH103" s="783"/>
      <c r="EI103" s="783"/>
      <c r="EJ103" s="783"/>
      <c r="EK103" s="783"/>
      <c r="EL103" s="783"/>
      <c r="EM103" s="783"/>
      <c r="EN103" s="783"/>
      <c r="EO103" s="783"/>
      <c r="EP103" s="783"/>
      <c r="EQ103" s="783"/>
      <c r="ER103" s="784"/>
      <c r="ES103" s="785"/>
      <c r="ET103" s="786"/>
      <c r="EU103" s="786"/>
      <c r="EV103" s="786"/>
      <c r="EW103" s="786"/>
      <c r="EX103" s="786"/>
      <c r="EY103" s="786"/>
      <c r="EZ103" s="786"/>
      <c r="FA103" s="786"/>
      <c r="FB103" s="786"/>
      <c r="FC103" s="786"/>
      <c r="FD103" s="786"/>
      <c r="FE103" s="787"/>
    </row>
    <row r="104" spans="1:161" ht="11.25" customHeight="1">
      <c r="A104" s="798"/>
      <c r="B104" s="798"/>
      <c r="C104" s="798"/>
      <c r="D104" s="798"/>
      <c r="E104" s="798"/>
      <c r="F104" s="798"/>
      <c r="G104" s="798"/>
      <c r="H104" s="798"/>
      <c r="I104" s="798"/>
      <c r="J104" s="798"/>
      <c r="K104" s="798"/>
      <c r="L104" s="798"/>
      <c r="M104" s="798"/>
      <c r="N104" s="798"/>
      <c r="O104" s="798"/>
      <c r="P104" s="798"/>
      <c r="Q104" s="798"/>
      <c r="R104" s="798"/>
      <c r="S104" s="798"/>
      <c r="T104" s="798"/>
      <c r="U104" s="798"/>
      <c r="V104" s="798"/>
      <c r="W104" s="798"/>
      <c r="X104" s="798"/>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8"/>
      <c r="AY104" s="798"/>
      <c r="AZ104" s="798"/>
      <c r="BA104" s="798"/>
      <c r="BB104" s="798"/>
      <c r="BC104" s="798"/>
      <c r="BD104" s="798"/>
      <c r="BE104" s="798"/>
      <c r="BF104" s="798"/>
      <c r="BG104" s="798"/>
      <c r="BH104" s="798"/>
      <c r="BI104" s="798"/>
      <c r="BJ104" s="798"/>
      <c r="BK104" s="798"/>
      <c r="BL104" s="798"/>
      <c r="BM104" s="798"/>
      <c r="BN104" s="798"/>
      <c r="BO104" s="798"/>
      <c r="BP104" s="798"/>
      <c r="BQ104" s="798"/>
      <c r="BR104" s="798"/>
      <c r="BS104" s="798"/>
      <c r="BT104" s="798"/>
      <c r="BU104" s="798"/>
      <c r="BV104" s="798"/>
      <c r="BW104" s="799"/>
      <c r="BX104" s="788" t="s">
        <v>861</v>
      </c>
      <c r="BY104" s="789"/>
      <c r="BZ104" s="789"/>
      <c r="CA104" s="789"/>
      <c r="CB104" s="789"/>
      <c r="CC104" s="789"/>
      <c r="CD104" s="789"/>
      <c r="CE104" s="790"/>
      <c r="CF104" s="791" t="s">
        <v>140</v>
      </c>
      <c r="CG104" s="789"/>
      <c r="CH104" s="789"/>
      <c r="CI104" s="789"/>
      <c r="CJ104" s="789"/>
      <c r="CK104" s="789"/>
      <c r="CL104" s="789"/>
      <c r="CM104" s="789"/>
      <c r="CN104" s="789"/>
      <c r="CO104" s="789"/>
      <c r="CP104" s="789"/>
      <c r="CQ104" s="789"/>
      <c r="CR104" s="790"/>
      <c r="CS104" s="792">
        <v>223</v>
      </c>
      <c r="CT104" s="793"/>
      <c r="CU104" s="793"/>
      <c r="CV104" s="793"/>
      <c r="CW104" s="793"/>
      <c r="CX104" s="793"/>
      <c r="CY104" s="793"/>
      <c r="CZ104" s="793"/>
      <c r="DA104" s="793"/>
      <c r="DB104" s="793"/>
      <c r="DC104" s="793"/>
      <c r="DD104" s="793"/>
      <c r="DE104" s="794"/>
      <c r="DF104" s="795">
        <f>Приложение!M24</f>
        <v>6773216.57646075</v>
      </c>
      <c r="DG104" s="796"/>
      <c r="DH104" s="796"/>
      <c r="DI104" s="796"/>
      <c r="DJ104" s="796"/>
      <c r="DK104" s="796"/>
      <c r="DL104" s="796"/>
      <c r="DM104" s="796"/>
      <c r="DN104" s="796"/>
      <c r="DO104" s="796"/>
      <c r="DP104" s="796"/>
      <c r="DQ104" s="796"/>
      <c r="DR104" s="797"/>
      <c r="DS104" s="782"/>
      <c r="DT104" s="783"/>
      <c r="DU104" s="783"/>
      <c r="DV104" s="783"/>
      <c r="DW104" s="783"/>
      <c r="DX104" s="783"/>
      <c r="DY104" s="783"/>
      <c r="DZ104" s="783"/>
      <c r="EA104" s="783"/>
      <c r="EB104" s="783"/>
      <c r="EC104" s="783"/>
      <c r="ED104" s="783"/>
      <c r="EE104" s="784"/>
      <c r="EF104" s="782"/>
      <c r="EG104" s="783"/>
      <c r="EH104" s="783"/>
      <c r="EI104" s="783"/>
      <c r="EJ104" s="783"/>
      <c r="EK104" s="783"/>
      <c r="EL104" s="783"/>
      <c r="EM104" s="783"/>
      <c r="EN104" s="783"/>
      <c r="EO104" s="783"/>
      <c r="EP104" s="783"/>
      <c r="EQ104" s="783"/>
      <c r="ER104" s="784"/>
      <c r="ES104" s="785"/>
      <c r="ET104" s="786"/>
      <c r="EU104" s="786"/>
      <c r="EV104" s="786"/>
      <c r="EW104" s="786"/>
      <c r="EX104" s="786"/>
      <c r="EY104" s="786"/>
      <c r="EZ104" s="786"/>
      <c r="FA104" s="786"/>
      <c r="FB104" s="786"/>
      <c r="FC104" s="786"/>
      <c r="FD104" s="786"/>
      <c r="FE104" s="787"/>
    </row>
    <row r="105" spans="1:161" ht="11.25" customHeight="1">
      <c r="A105" s="798"/>
      <c r="B105" s="798"/>
      <c r="C105" s="798"/>
      <c r="D105" s="798"/>
      <c r="E105" s="798"/>
      <c r="F105" s="798"/>
      <c r="G105" s="798"/>
      <c r="H105" s="798"/>
      <c r="I105" s="798"/>
      <c r="J105" s="798"/>
      <c r="K105" s="798"/>
      <c r="L105" s="798"/>
      <c r="M105" s="798"/>
      <c r="N105" s="798"/>
      <c r="O105" s="798"/>
      <c r="P105" s="798"/>
      <c r="Q105" s="798"/>
      <c r="R105" s="798"/>
      <c r="S105" s="798"/>
      <c r="T105" s="798"/>
      <c r="U105" s="798"/>
      <c r="V105" s="798"/>
      <c r="W105" s="798"/>
      <c r="X105" s="798"/>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8"/>
      <c r="AY105" s="798"/>
      <c r="AZ105" s="798"/>
      <c r="BA105" s="798"/>
      <c r="BB105" s="798"/>
      <c r="BC105" s="798"/>
      <c r="BD105" s="798"/>
      <c r="BE105" s="798"/>
      <c r="BF105" s="798"/>
      <c r="BG105" s="798"/>
      <c r="BH105" s="798"/>
      <c r="BI105" s="798"/>
      <c r="BJ105" s="798"/>
      <c r="BK105" s="798"/>
      <c r="BL105" s="798"/>
      <c r="BM105" s="798"/>
      <c r="BN105" s="798"/>
      <c r="BO105" s="798"/>
      <c r="BP105" s="798"/>
      <c r="BQ105" s="798"/>
      <c r="BR105" s="798"/>
      <c r="BS105" s="798"/>
      <c r="BT105" s="798"/>
      <c r="BU105" s="798"/>
      <c r="BV105" s="798"/>
      <c r="BW105" s="799"/>
      <c r="BX105" s="788" t="s">
        <v>861</v>
      </c>
      <c r="BY105" s="789"/>
      <c r="BZ105" s="789"/>
      <c r="CA105" s="789"/>
      <c r="CB105" s="789"/>
      <c r="CC105" s="789"/>
      <c r="CD105" s="789"/>
      <c r="CE105" s="790"/>
      <c r="CF105" s="791" t="s">
        <v>140</v>
      </c>
      <c r="CG105" s="789"/>
      <c r="CH105" s="789"/>
      <c r="CI105" s="789"/>
      <c r="CJ105" s="789"/>
      <c r="CK105" s="789"/>
      <c r="CL105" s="789"/>
      <c r="CM105" s="789"/>
      <c r="CN105" s="789"/>
      <c r="CO105" s="789"/>
      <c r="CP105" s="789"/>
      <c r="CQ105" s="789"/>
      <c r="CR105" s="790"/>
      <c r="CS105" s="792">
        <v>225</v>
      </c>
      <c r="CT105" s="793"/>
      <c r="CU105" s="793"/>
      <c r="CV105" s="793"/>
      <c r="CW105" s="793"/>
      <c r="CX105" s="793"/>
      <c r="CY105" s="793"/>
      <c r="CZ105" s="793"/>
      <c r="DA105" s="793"/>
      <c r="DB105" s="793"/>
      <c r="DC105" s="793"/>
      <c r="DD105" s="793"/>
      <c r="DE105" s="794"/>
      <c r="DF105" s="795">
        <f>Приложение!M31</f>
        <v>585842.2</v>
      </c>
      <c r="DG105" s="796"/>
      <c r="DH105" s="796"/>
      <c r="DI105" s="796"/>
      <c r="DJ105" s="796"/>
      <c r="DK105" s="796"/>
      <c r="DL105" s="796"/>
      <c r="DM105" s="796"/>
      <c r="DN105" s="796"/>
      <c r="DO105" s="796"/>
      <c r="DP105" s="796"/>
      <c r="DQ105" s="796"/>
      <c r="DR105" s="797"/>
      <c r="DS105" s="782"/>
      <c r="DT105" s="783"/>
      <c r="DU105" s="783"/>
      <c r="DV105" s="783"/>
      <c r="DW105" s="783"/>
      <c r="DX105" s="783"/>
      <c r="DY105" s="783"/>
      <c r="DZ105" s="783"/>
      <c r="EA105" s="783"/>
      <c r="EB105" s="783"/>
      <c r="EC105" s="783"/>
      <c r="ED105" s="783"/>
      <c r="EE105" s="784"/>
      <c r="EF105" s="782"/>
      <c r="EG105" s="783"/>
      <c r="EH105" s="783"/>
      <c r="EI105" s="783"/>
      <c r="EJ105" s="783"/>
      <c r="EK105" s="783"/>
      <c r="EL105" s="783"/>
      <c r="EM105" s="783"/>
      <c r="EN105" s="783"/>
      <c r="EO105" s="783"/>
      <c r="EP105" s="783"/>
      <c r="EQ105" s="783"/>
      <c r="ER105" s="784"/>
      <c r="ES105" s="785"/>
      <c r="ET105" s="786"/>
      <c r="EU105" s="786"/>
      <c r="EV105" s="786"/>
      <c r="EW105" s="786"/>
      <c r="EX105" s="786"/>
      <c r="EY105" s="786"/>
      <c r="EZ105" s="786"/>
      <c r="FA105" s="786"/>
      <c r="FB105" s="786"/>
      <c r="FC105" s="786"/>
      <c r="FD105" s="786"/>
      <c r="FE105" s="787"/>
    </row>
    <row r="106" spans="1:161" ht="11.25" customHeight="1">
      <c r="A106" s="798"/>
      <c r="B106" s="798"/>
      <c r="C106" s="798"/>
      <c r="D106" s="798"/>
      <c r="E106" s="798"/>
      <c r="F106" s="798"/>
      <c r="G106" s="798"/>
      <c r="H106" s="798"/>
      <c r="I106" s="798"/>
      <c r="J106" s="798"/>
      <c r="K106" s="798"/>
      <c r="L106" s="798"/>
      <c r="M106" s="798"/>
      <c r="N106" s="798"/>
      <c r="O106" s="798"/>
      <c r="P106" s="798"/>
      <c r="Q106" s="798"/>
      <c r="R106" s="798"/>
      <c r="S106" s="798"/>
      <c r="T106" s="798"/>
      <c r="U106" s="798"/>
      <c r="V106" s="798"/>
      <c r="W106" s="798"/>
      <c r="X106" s="798"/>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8"/>
      <c r="AY106" s="798"/>
      <c r="AZ106" s="798"/>
      <c r="BA106" s="798"/>
      <c r="BB106" s="798"/>
      <c r="BC106" s="798"/>
      <c r="BD106" s="798"/>
      <c r="BE106" s="798"/>
      <c r="BF106" s="798"/>
      <c r="BG106" s="798"/>
      <c r="BH106" s="798"/>
      <c r="BI106" s="798"/>
      <c r="BJ106" s="798"/>
      <c r="BK106" s="798"/>
      <c r="BL106" s="798"/>
      <c r="BM106" s="798"/>
      <c r="BN106" s="798"/>
      <c r="BO106" s="798"/>
      <c r="BP106" s="798"/>
      <c r="BQ106" s="798"/>
      <c r="BR106" s="798"/>
      <c r="BS106" s="798"/>
      <c r="BT106" s="798"/>
      <c r="BU106" s="798"/>
      <c r="BV106" s="798"/>
      <c r="BW106" s="799"/>
      <c r="BX106" s="788" t="s">
        <v>861</v>
      </c>
      <c r="BY106" s="789"/>
      <c r="BZ106" s="789"/>
      <c r="CA106" s="789"/>
      <c r="CB106" s="789"/>
      <c r="CC106" s="789"/>
      <c r="CD106" s="789"/>
      <c r="CE106" s="790"/>
      <c r="CF106" s="791" t="s">
        <v>140</v>
      </c>
      <c r="CG106" s="789"/>
      <c r="CH106" s="789"/>
      <c r="CI106" s="789"/>
      <c r="CJ106" s="789"/>
      <c r="CK106" s="789"/>
      <c r="CL106" s="789"/>
      <c r="CM106" s="789"/>
      <c r="CN106" s="789"/>
      <c r="CO106" s="789"/>
      <c r="CP106" s="789"/>
      <c r="CQ106" s="789"/>
      <c r="CR106" s="790"/>
      <c r="CS106" s="792">
        <v>226</v>
      </c>
      <c r="CT106" s="793"/>
      <c r="CU106" s="793"/>
      <c r="CV106" s="793"/>
      <c r="CW106" s="793"/>
      <c r="CX106" s="793"/>
      <c r="CY106" s="793"/>
      <c r="CZ106" s="793"/>
      <c r="DA106" s="793"/>
      <c r="DB106" s="793"/>
      <c r="DC106" s="793"/>
      <c r="DD106" s="793"/>
      <c r="DE106" s="794"/>
      <c r="DF106" s="795">
        <f>Приложение!M36</f>
        <v>1620040</v>
      </c>
      <c r="DG106" s="796"/>
      <c r="DH106" s="796"/>
      <c r="DI106" s="796"/>
      <c r="DJ106" s="796"/>
      <c r="DK106" s="796"/>
      <c r="DL106" s="796"/>
      <c r="DM106" s="796"/>
      <c r="DN106" s="796"/>
      <c r="DO106" s="796"/>
      <c r="DP106" s="796"/>
      <c r="DQ106" s="796"/>
      <c r="DR106" s="797"/>
      <c r="DS106" s="782"/>
      <c r="DT106" s="783"/>
      <c r="DU106" s="783"/>
      <c r="DV106" s="783"/>
      <c r="DW106" s="783"/>
      <c r="DX106" s="783"/>
      <c r="DY106" s="783"/>
      <c r="DZ106" s="783"/>
      <c r="EA106" s="783"/>
      <c r="EB106" s="783"/>
      <c r="EC106" s="783"/>
      <c r="ED106" s="783"/>
      <c r="EE106" s="784"/>
      <c r="EF106" s="782"/>
      <c r="EG106" s="783"/>
      <c r="EH106" s="783"/>
      <c r="EI106" s="783"/>
      <c r="EJ106" s="783"/>
      <c r="EK106" s="783"/>
      <c r="EL106" s="783"/>
      <c r="EM106" s="783"/>
      <c r="EN106" s="783"/>
      <c r="EO106" s="783"/>
      <c r="EP106" s="783"/>
      <c r="EQ106" s="783"/>
      <c r="ER106" s="784"/>
      <c r="ES106" s="785"/>
      <c r="ET106" s="786"/>
      <c r="EU106" s="786"/>
      <c r="EV106" s="786"/>
      <c r="EW106" s="786"/>
      <c r="EX106" s="786"/>
      <c r="EY106" s="786"/>
      <c r="EZ106" s="786"/>
      <c r="FA106" s="786"/>
      <c r="FB106" s="786"/>
      <c r="FC106" s="786"/>
      <c r="FD106" s="786"/>
      <c r="FE106" s="787"/>
    </row>
    <row r="107" spans="1:161" ht="11.25" customHeight="1">
      <c r="A107" s="801"/>
      <c r="B107" s="801"/>
      <c r="C107" s="801"/>
      <c r="D107" s="801"/>
      <c r="E107" s="801"/>
      <c r="F107" s="801"/>
      <c r="G107" s="801"/>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1"/>
      <c r="BI107" s="801"/>
      <c r="BJ107" s="801"/>
      <c r="BK107" s="801"/>
      <c r="BL107" s="801"/>
      <c r="BM107" s="801"/>
      <c r="BN107" s="801"/>
      <c r="BO107" s="801"/>
      <c r="BP107" s="801"/>
      <c r="BQ107" s="801"/>
      <c r="BR107" s="801"/>
      <c r="BS107" s="801"/>
      <c r="BT107" s="801"/>
      <c r="BU107" s="801"/>
      <c r="BV107" s="801"/>
      <c r="BW107" s="802"/>
      <c r="BX107" s="1052" t="s">
        <v>861</v>
      </c>
      <c r="BY107" s="1053"/>
      <c r="BZ107" s="1053"/>
      <c r="CA107" s="1053"/>
      <c r="CB107" s="1053"/>
      <c r="CC107" s="1053"/>
      <c r="CD107" s="1053"/>
      <c r="CE107" s="1054"/>
      <c r="CF107" s="1055" t="s">
        <v>140</v>
      </c>
      <c r="CG107" s="1053"/>
      <c r="CH107" s="1053"/>
      <c r="CI107" s="1053"/>
      <c r="CJ107" s="1053"/>
      <c r="CK107" s="1053"/>
      <c r="CL107" s="1053"/>
      <c r="CM107" s="1053"/>
      <c r="CN107" s="1053"/>
      <c r="CO107" s="1053"/>
      <c r="CP107" s="1053"/>
      <c r="CQ107" s="1053"/>
      <c r="CR107" s="1054"/>
      <c r="CS107" s="1056">
        <v>310</v>
      </c>
      <c r="CT107" s="1057"/>
      <c r="CU107" s="1057"/>
      <c r="CV107" s="1057"/>
      <c r="CW107" s="1057"/>
      <c r="CX107" s="1057"/>
      <c r="CY107" s="1057"/>
      <c r="CZ107" s="1057"/>
      <c r="DA107" s="1057"/>
      <c r="DB107" s="1057"/>
      <c r="DC107" s="1057"/>
      <c r="DD107" s="1057"/>
      <c r="DE107" s="1058"/>
      <c r="DF107" s="1059">
        <f>DF108+DF109+DF110</f>
        <v>1770580</v>
      </c>
      <c r="DG107" s="1060"/>
      <c r="DH107" s="1060"/>
      <c r="DI107" s="1060"/>
      <c r="DJ107" s="1060"/>
      <c r="DK107" s="1060"/>
      <c r="DL107" s="1060"/>
      <c r="DM107" s="1060"/>
      <c r="DN107" s="1060"/>
      <c r="DO107" s="1060"/>
      <c r="DP107" s="1060"/>
      <c r="DQ107" s="1060"/>
      <c r="DR107" s="1061"/>
      <c r="DS107" s="614"/>
      <c r="DT107" s="615"/>
      <c r="DU107" s="615"/>
      <c r="DV107" s="615"/>
      <c r="DW107" s="615"/>
      <c r="DX107" s="615"/>
      <c r="DY107" s="615"/>
      <c r="DZ107" s="615"/>
      <c r="EA107" s="615"/>
      <c r="EB107" s="615"/>
      <c r="EC107" s="615"/>
      <c r="ED107" s="615"/>
      <c r="EE107" s="616"/>
      <c r="EF107" s="614"/>
      <c r="EG107" s="615"/>
      <c r="EH107" s="615"/>
      <c r="EI107" s="615"/>
      <c r="EJ107" s="615"/>
      <c r="EK107" s="615"/>
      <c r="EL107" s="615"/>
      <c r="EM107" s="615"/>
      <c r="EN107" s="615"/>
      <c r="EO107" s="615"/>
      <c r="EP107" s="615"/>
      <c r="EQ107" s="615"/>
      <c r="ER107" s="616"/>
      <c r="ES107" s="617"/>
      <c r="ET107" s="618"/>
      <c r="EU107" s="618"/>
      <c r="EV107" s="618"/>
      <c r="EW107" s="618"/>
      <c r="EX107" s="618"/>
      <c r="EY107" s="618"/>
      <c r="EZ107" s="618"/>
      <c r="FA107" s="618"/>
      <c r="FB107" s="618"/>
      <c r="FC107" s="618"/>
      <c r="FD107" s="618"/>
      <c r="FE107" s="619"/>
    </row>
    <row r="108" spans="1:161" ht="11.25" customHeight="1">
      <c r="A108" s="798"/>
      <c r="B108" s="798"/>
      <c r="C108" s="798"/>
      <c r="D108" s="798"/>
      <c r="E108" s="798"/>
      <c r="F108" s="798"/>
      <c r="G108" s="798"/>
      <c r="H108" s="798"/>
      <c r="I108" s="798"/>
      <c r="J108" s="798"/>
      <c r="K108" s="798"/>
      <c r="L108" s="798"/>
      <c r="M108" s="798"/>
      <c r="N108" s="798"/>
      <c r="O108" s="798"/>
      <c r="P108" s="798"/>
      <c r="Q108" s="798"/>
      <c r="R108" s="798"/>
      <c r="S108" s="798"/>
      <c r="T108" s="798"/>
      <c r="U108" s="798"/>
      <c r="V108" s="798"/>
      <c r="W108" s="798"/>
      <c r="X108" s="798"/>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8"/>
      <c r="AY108" s="798"/>
      <c r="AZ108" s="798"/>
      <c r="BA108" s="798"/>
      <c r="BB108" s="798"/>
      <c r="BC108" s="798"/>
      <c r="BD108" s="798"/>
      <c r="BE108" s="798"/>
      <c r="BF108" s="798"/>
      <c r="BG108" s="798"/>
      <c r="BH108" s="798"/>
      <c r="BI108" s="798"/>
      <c r="BJ108" s="798"/>
      <c r="BK108" s="798"/>
      <c r="BL108" s="798"/>
      <c r="BM108" s="798"/>
      <c r="BN108" s="798"/>
      <c r="BO108" s="798"/>
      <c r="BP108" s="798"/>
      <c r="BQ108" s="798"/>
      <c r="BR108" s="798"/>
      <c r="BS108" s="798"/>
      <c r="BT108" s="798"/>
      <c r="BU108" s="798"/>
      <c r="BV108" s="798"/>
      <c r="BW108" s="799"/>
      <c r="BX108" s="788" t="s">
        <v>861</v>
      </c>
      <c r="BY108" s="789"/>
      <c r="BZ108" s="789"/>
      <c r="CA108" s="789"/>
      <c r="CB108" s="789"/>
      <c r="CC108" s="789"/>
      <c r="CD108" s="789"/>
      <c r="CE108" s="790"/>
      <c r="CF108" s="791" t="s">
        <v>140</v>
      </c>
      <c r="CG108" s="789"/>
      <c r="CH108" s="789"/>
      <c r="CI108" s="789"/>
      <c r="CJ108" s="789"/>
      <c r="CK108" s="789"/>
      <c r="CL108" s="789"/>
      <c r="CM108" s="789"/>
      <c r="CN108" s="789"/>
      <c r="CO108" s="789"/>
      <c r="CP108" s="789"/>
      <c r="CQ108" s="789"/>
      <c r="CR108" s="790"/>
      <c r="CS108" s="792">
        <v>310</v>
      </c>
      <c r="CT108" s="793"/>
      <c r="CU108" s="793"/>
      <c r="CV108" s="793"/>
      <c r="CW108" s="793"/>
      <c r="CX108" s="793"/>
      <c r="CY108" s="793"/>
      <c r="CZ108" s="793"/>
      <c r="DA108" s="793"/>
      <c r="DB108" s="793"/>
      <c r="DC108" s="793"/>
      <c r="DD108" s="793"/>
      <c r="DE108" s="794"/>
      <c r="DF108" s="795">
        <f>Приложение!M46</f>
        <v>1062500</v>
      </c>
      <c r="DG108" s="796"/>
      <c r="DH108" s="796"/>
      <c r="DI108" s="796"/>
      <c r="DJ108" s="796"/>
      <c r="DK108" s="796"/>
      <c r="DL108" s="796"/>
      <c r="DM108" s="796"/>
      <c r="DN108" s="796"/>
      <c r="DO108" s="796"/>
      <c r="DP108" s="796"/>
      <c r="DQ108" s="796"/>
      <c r="DR108" s="797"/>
      <c r="DS108" s="782"/>
      <c r="DT108" s="783"/>
      <c r="DU108" s="783"/>
      <c r="DV108" s="783"/>
      <c r="DW108" s="783"/>
      <c r="DX108" s="783"/>
      <c r="DY108" s="783"/>
      <c r="DZ108" s="783"/>
      <c r="EA108" s="783"/>
      <c r="EB108" s="783"/>
      <c r="EC108" s="783"/>
      <c r="ED108" s="783"/>
      <c r="EE108" s="784"/>
      <c r="EF108" s="782"/>
      <c r="EG108" s="783"/>
      <c r="EH108" s="783"/>
      <c r="EI108" s="783"/>
      <c r="EJ108" s="783"/>
      <c r="EK108" s="783"/>
      <c r="EL108" s="783"/>
      <c r="EM108" s="783"/>
      <c r="EN108" s="783"/>
      <c r="EO108" s="783"/>
      <c r="EP108" s="783"/>
      <c r="EQ108" s="783"/>
      <c r="ER108" s="784"/>
      <c r="ES108" s="785"/>
      <c r="ET108" s="786"/>
      <c r="EU108" s="786"/>
      <c r="EV108" s="786"/>
      <c r="EW108" s="786"/>
      <c r="EX108" s="786"/>
      <c r="EY108" s="786"/>
      <c r="EZ108" s="786"/>
      <c r="FA108" s="786"/>
      <c r="FB108" s="786"/>
      <c r="FC108" s="786"/>
      <c r="FD108" s="786"/>
      <c r="FE108" s="787"/>
    </row>
    <row r="109" spans="1:161" ht="11.25" customHeight="1">
      <c r="A109" s="798" t="s">
        <v>1025</v>
      </c>
      <c r="B109" s="798"/>
      <c r="C109" s="798"/>
      <c r="D109" s="798"/>
      <c r="E109" s="798"/>
      <c r="F109" s="798"/>
      <c r="G109" s="798"/>
      <c r="H109" s="798"/>
      <c r="I109" s="798"/>
      <c r="J109" s="798"/>
      <c r="K109" s="798"/>
      <c r="L109" s="798"/>
      <c r="M109" s="798"/>
      <c r="N109" s="798"/>
      <c r="O109" s="798"/>
      <c r="P109" s="798"/>
      <c r="Q109" s="798"/>
      <c r="R109" s="798"/>
      <c r="S109" s="798"/>
      <c r="T109" s="798"/>
      <c r="U109" s="798"/>
      <c r="V109" s="798"/>
      <c r="W109" s="798"/>
      <c r="X109" s="798"/>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8"/>
      <c r="AY109" s="798"/>
      <c r="AZ109" s="798"/>
      <c r="BA109" s="798"/>
      <c r="BB109" s="798"/>
      <c r="BC109" s="798"/>
      <c r="BD109" s="798"/>
      <c r="BE109" s="798"/>
      <c r="BF109" s="798"/>
      <c r="BG109" s="798"/>
      <c r="BH109" s="798"/>
      <c r="BI109" s="798"/>
      <c r="BJ109" s="798"/>
      <c r="BK109" s="798"/>
      <c r="BL109" s="798"/>
      <c r="BM109" s="798"/>
      <c r="BN109" s="798"/>
      <c r="BO109" s="798"/>
      <c r="BP109" s="798"/>
      <c r="BQ109" s="798"/>
      <c r="BR109" s="798"/>
      <c r="BS109" s="798"/>
      <c r="BT109" s="798"/>
      <c r="BU109" s="798"/>
      <c r="BV109" s="798"/>
      <c r="BW109" s="799"/>
      <c r="BX109" s="788" t="s">
        <v>861</v>
      </c>
      <c r="BY109" s="789"/>
      <c r="BZ109" s="789"/>
      <c r="CA109" s="789"/>
      <c r="CB109" s="789"/>
      <c r="CC109" s="789"/>
      <c r="CD109" s="789"/>
      <c r="CE109" s="790"/>
      <c r="CF109" s="791" t="s">
        <v>140</v>
      </c>
      <c r="CG109" s="789"/>
      <c r="CH109" s="789"/>
      <c r="CI109" s="789"/>
      <c r="CJ109" s="789"/>
      <c r="CK109" s="789"/>
      <c r="CL109" s="789"/>
      <c r="CM109" s="789"/>
      <c r="CN109" s="789"/>
      <c r="CO109" s="789"/>
      <c r="CP109" s="789"/>
      <c r="CQ109" s="789"/>
      <c r="CR109" s="790"/>
      <c r="CS109" s="792">
        <v>310</v>
      </c>
      <c r="CT109" s="793"/>
      <c r="CU109" s="793"/>
      <c r="CV109" s="793"/>
      <c r="CW109" s="793"/>
      <c r="CX109" s="793"/>
      <c r="CY109" s="793"/>
      <c r="CZ109" s="793"/>
      <c r="DA109" s="793"/>
      <c r="DB109" s="793"/>
      <c r="DC109" s="793"/>
      <c r="DD109" s="793"/>
      <c r="DE109" s="794"/>
      <c r="DF109" s="795">
        <f>Приложение!M48</f>
        <v>658080</v>
      </c>
      <c r="DG109" s="796"/>
      <c r="DH109" s="796"/>
      <c r="DI109" s="796"/>
      <c r="DJ109" s="796"/>
      <c r="DK109" s="796"/>
      <c r="DL109" s="796"/>
      <c r="DM109" s="796"/>
      <c r="DN109" s="796"/>
      <c r="DO109" s="796"/>
      <c r="DP109" s="796"/>
      <c r="DQ109" s="796"/>
      <c r="DR109" s="797"/>
      <c r="DS109" s="782"/>
      <c r="DT109" s="783"/>
      <c r="DU109" s="783"/>
      <c r="DV109" s="783"/>
      <c r="DW109" s="783"/>
      <c r="DX109" s="783"/>
      <c r="DY109" s="783"/>
      <c r="DZ109" s="783"/>
      <c r="EA109" s="783"/>
      <c r="EB109" s="783"/>
      <c r="EC109" s="783"/>
      <c r="ED109" s="783"/>
      <c r="EE109" s="784"/>
      <c r="EF109" s="782"/>
      <c r="EG109" s="783"/>
      <c r="EH109" s="783"/>
      <c r="EI109" s="783"/>
      <c r="EJ109" s="783"/>
      <c r="EK109" s="783"/>
      <c r="EL109" s="783"/>
      <c r="EM109" s="783"/>
      <c r="EN109" s="783"/>
      <c r="EO109" s="783"/>
      <c r="EP109" s="783"/>
      <c r="EQ109" s="783"/>
      <c r="ER109" s="784"/>
      <c r="ES109" s="785"/>
      <c r="ET109" s="786"/>
      <c r="EU109" s="786"/>
      <c r="EV109" s="786"/>
      <c r="EW109" s="786"/>
      <c r="EX109" s="786"/>
      <c r="EY109" s="786"/>
      <c r="EZ109" s="786"/>
      <c r="FA109" s="786"/>
      <c r="FB109" s="786"/>
      <c r="FC109" s="786"/>
      <c r="FD109" s="786"/>
      <c r="FE109" s="787"/>
    </row>
    <row r="110" spans="1:161" ht="11.25" customHeight="1">
      <c r="A110" s="798" t="s">
        <v>1024</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8"/>
      <c r="AY110" s="798"/>
      <c r="AZ110" s="798"/>
      <c r="BA110" s="798"/>
      <c r="BB110" s="798"/>
      <c r="BC110" s="798"/>
      <c r="BD110" s="798"/>
      <c r="BE110" s="798"/>
      <c r="BF110" s="798"/>
      <c r="BG110" s="798"/>
      <c r="BH110" s="798"/>
      <c r="BI110" s="798"/>
      <c r="BJ110" s="798"/>
      <c r="BK110" s="798"/>
      <c r="BL110" s="798"/>
      <c r="BM110" s="798"/>
      <c r="BN110" s="798"/>
      <c r="BO110" s="798"/>
      <c r="BP110" s="798"/>
      <c r="BQ110" s="798"/>
      <c r="BR110" s="798"/>
      <c r="BS110" s="798"/>
      <c r="BT110" s="798"/>
      <c r="BU110" s="798"/>
      <c r="BV110" s="798"/>
      <c r="BW110" s="799"/>
      <c r="BX110" s="788" t="s">
        <v>861</v>
      </c>
      <c r="BY110" s="789"/>
      <c r="BZ110" s="789"/>
      <c r="CA110" s="789"/>
      <c r="CB110" s="789"/>
      <c r="CC110" s="789"/>
      <c r="CD110" s="789"/>
      <c r="CE110" s="790"/>
      <c r="CF110" s="791" t="s">
        <v>140</v>
      </c>
      <c r="CG110" s="789"/>
      <c r="CH110" s="789"/>
      <c r="CI110" s="789"/>
      <c r="CJ110" s="789"/>
      <c r="CK110" s="789"/>
      <c r="CL110" s="789"/>
      <c r="CM110" s="789"/>
      <c r="CN110" s="789"/>
      <c r="CO110" s="789"/>
      <c r="CP110" s="789"/>
      <c r="CQ110" s="789"/>
      <c r="CR110" s="790"/>
      <c r="CS110" s="792">
        <v>310</v>
      </c>
      <c r="CT110" s="793"/>
      <c r="CU110" s="793"/>
      <c r="CV110" s="793"/>
      <c r="CW110" s="793"/>
      <c r="CX110" s="793"/>
      <c r="CY110" s="793"/>
      <c r="CZ110" s="793"/>
      <c r="DA110" s="793"/>
      <c r="DB110" s="793"/>
      <c r="DC110" s="793"/>
      <c r="DD110" s="793"/>
      <c r="DE110" s="794"/>
      <c r="DF110" s="795">
        <f>Приложение!M49</f>
        <v>50000</v>
      </c>
      <c r="DG110" s="796"/>
      <c r="DH110" s="796"/>
      <c r="DI110" s="796"/>
      <c r="DJ110" s="796"/>
      <c r="DK110" s="796"/>
      <c r="DL110" s="796"/>
      <c r="DM110" s="796"/>
      <c r="DN110" s="796"/>
      <c r="DO110" s="796"/>
      <c r="DP110" s="796"/>
      <c r="DQ110" s="796"/>
      <c r="DR110" s="797"/>
      <c r="DS110" s="782"/>
      <c r="DT110" s="783"/>
      <c r="DU110" s="783"/>
      <c r="DV110" s="783"/>
      <c r="DW110" s="783"/>
      <c r="DX110" s="783"/>
      <c r="DY110" s="783"/>
      <c r="DZ110" s="783"/>
      <c r="EA110" s="783"/>
      <c r="EB110" s="783"/>
      <c r="EC110" s="783"/>
      <c r="ED110" s="783"/>
      <c r="EE110" s="784"/>
      <c r="EF110" s="782"/>
      <c r="EG110" s="783"/>
      <c r="EH110" s="783"/>
      <c r="EI110" s="783"/>
      <c r="EJ110" s="783"/>
      <c r="EK110" s="783"/>
      <c r="EL110" s="783"/>
      <c r="EM110" s="783"/>
      <c r="EN110" s="783"/>
      <c r="EO110" s="783"/>
      <c r="EP110" s="783"/>
      <c r="EQ110" s="783"/>
      <c r="ER110" s="784"/>
      <c r="ES110" s="785"/>
      <c r="ET110" s="786"/>
      <c r="EU110" s="786"/>
      <c r="EV110" s="786"/>
      <c r="EW110" s="786"/>
      <c r="EX110" s="786"/>
      <c r="EY110" s="786"/>
      <c r="EZ110" s="786"/>
      <c r="FA110" s="786"/>
      <c r="FB110" s="786"/>
      <c r="FC110" s="786"/>
      <c r="FD110" s="786"/>
      <c r="FE110" s="787"/>
    </row>
    <row r="111" spans="1:161" ht="11.25" customHeight="1">
      <c r="A111" s="798"/>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798"/>
      <c r="AA111" s="798"/>
      <c r="AB111" s="798"/>
      <c r="AC111" s="798"/>
      <c r="AD111" s="798"/>
      <c r="AE111" s="798"/>
      <c r="AF111" s="798"/>
      <c r="AG111" s="798"/>
      <c r="AH111" s="798"/>
      <c r="AI111" s="798"/>
      <c r="AJ111" s="798"/>
      <c r="AK111" s="798"/>
      <c r="AL111" s="798"/>
      <c r="AM111" s="798"/>
      <c r="AN111" s="798"/>
      <c r="AO111" s="798"/>
      <c r="AP111" s="798"/>
      <c r="AQ111" s="798"/>
      <c r="AR111" s="798"/>
      <c r="AS111" s="798"/>
      <c r="AT111" s="798"/>
      <c r="AU111" s="798"/>
      <c r="AV111" s="798"/>
      <c r="AW111" s="798"/>
      <c r="AX111" s="798"/>
      <c r="AY111" s="798"/>
      <c r="AZ111" s="798"/>
      <c r="BA111" s="798"/>
      <c r="BB111" s="798"/>
      <c r="BC111" s="798"/>
      <c r="BD111" s="798"/>
      <c r="BE111" s="798"/>
      <c r="BF111" s="798"/>
      <c r="BG111" s="798"/>
      <c r="BH111" s="798"/>
      <c r="BI111" s="798"/>
      <c r="BJ111" s="798"/>
      <c r="BK111" s="798"/>
      <c r="BL111" s="798"/>
      <c r="BM111" s="798"/>
      <c r="BN111" s="798"/>
      <c r="BO111" s="798"/>
      <c r="BP111" s="798"/>
      <c r="BQ111" s="798"/>
      <c r="BR111" s="798"/>
      <c r="BS111" s="798"/>
      <c r="BT111" s="798"/>
      <c r="BU111" s="798"/>
      <c r="BV111" s="798"/>
      <c r="BW111" s="799"/>
      <c r="BX111" s="1052" t="s">
        <v>861</v>
      </c>
      <c r="BY111" s="1053"/>
      <c r="BZ111" s="1053"/>
      <c r="CA111" s="1053"/>
      <c r="CB111" s="1053"/>
      <c r="CC111" s="1053"/>
      <c r="CD111" s="1053"/>
      <c r="CE111" s="1054"/>
      <c r="CF111" s="1055" t="s">
        <v>140</v>
      </c>
      <c r="CG111" s="1053"/>
      <c r="CH111" s="1053"/>
      <c r="CI111" s="1053"/>
      <c r="CJ111" s="1053"/>
      <c r="CK111" s="1053"/>
      <c r="CL111" s="1053"/>
      <c r="CM111" s="1053"/>
      <c r="CN111" s="1053"/>
      <c r="CO111" s="1053"/>
      <c r="CP111" s="1053"/>
      <c r="CQ111" s="1053"/>
      <c r="CR111" s="1054"/>
      <c r="CS111" s="1056">
        <v>340</v>
      </c>
      <c r="CT111" s="1057"/>
      <c r="CU111" s="1057"/>
      <c r="CV111" s="1057"/>
      <c r="CW111" s="1057"/>
      <c r="CX111" s="1057"/>
      <c r="CY111" s="1057"/>
      <c r="CZ111" s="1057"/>
      <c r="DA111" s="1057"/>
      <c r="DB111" s="1057"/>
      <c r="DC111" s="1057"/>
      <c r="DD111" s="1057"/>
      <c r="DE111" s="1058"/>
      <c r="DF111" s="1059">
        <f>DF112+DF113+DF114</f>
        <v>1244295</v>
      </c>
      <c r="DG111" s="1060"/>
      <c r="DH111" s="1060"/>
      <c r="DI111" s="1060"/>
      <c r="DJ111" s="1060"/>
      <c r="DK111" s="1060"/>
      <c r="DL111" s="1060"/>
      <c r="DM111" s="1060"/>
      <c r="DN111" s="1060"/>
      <c r="DO111" s="1060"/>
      <c r="DP111" s="1060"/>
      <c r="DQ111" s="1060"/>
      <c r="DR111" s="1061"/>
      <c r="DS111" s="782"/>
      <c r="DT111" s="783"/>
      <c r="DU111" s="783"/>
      <c r="DV111" s="783"/>
      <c r="DW111" s="783"/>
      <c r="DX111" s="783"/>
      <c r="DY111" s="783"/>
      <c r="DZ111" s="783"/>
      <c r="EA111" s="783"/>
      <c r="EB111" s="783"/>
      <c r="EC111" s="783"/>
      <c r="ED111" s="783"/>
      <c r="EE111" s="784"/>
      <c r="EF111" s="782"/>
      <c r="EG111" s="783"/>
      <c r="EH111" s="783"/>
      <c r="EI111" s="783"/>
      <c r="EJ111" s="783"/>
      <c r="EK111" s="783"/>
      <c r="EL111" s="783"/>
      <c r="EM111" s="783"/>
      <c r="EN111" s="783"/>
      <c r="EO111" s="783"/>
      <c r="EP111" s="783"/>
      <c r="EQ111" s="783"/>
      <c r="ER111" s="784"/>
      <c r="ES111" s="785"/>
      <c r="ET111" s="786"/>
      <c r="EU111" s="786"/>
      <c r="EV111" s="786"/>
      <c r="EW111" s="786"/>
      <c r="EX111" s="786"/>
      <c r="EY111" s="786"/>
      <c r="EZ111" s="786"/>
      <c r="FA111" s="786"/>
      <c r="FB111" s="786"/>
      <c r="FC111" s="786"/>
      <c r="FD111" s="786"/>
      <c r="FE111" s="787"/>
    </row>
    <row r="112" spans="1:161" ht="11.25" customHeight="1">
      <c r="A112" s="798"/>
      <c r="B112" s="798"/>
      <c r="C112" s="798"/>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8"/>
      <c r="AA112" s="798"/>
      <c r="AB112" s="798"/>
      <c r="AC112" s="798"/>
      <c r="AD112" s="798"/>
      <c r="AE112" s="798"/>
      <c r="AF112" s="798"/>
      <c r="AG112" s="798"/>
      <c r="AH112" s="798"/>
      <c r="AI112" s="798"/>
      <c r="AJ112" s="798"/>
      <c r="AK112" s="798"/>
      <c r="AL112" s="798"/>
      <c r="AM112" s="798"/>
      <c r="AN112" s="798"/>
      <c r="AO112" s="798"/>
      <c r="AP112" s="798"/>
      <c r="AQ112" s="798"/>
      <c r="AR112" s="798"/>
      <c r="AS112" s="798"/>
      <c r="AT112" s="798"/>
      <c r="AU112" s="798"/>
      <c r="AV112" s="798"/>
      <c r="AW112" s="798"/>
      <c r="AX112" s="798"/>
      <c r="AY112" s="798"/>
      <c r="AZ112" s="798"/>
      <c r="BA112" s="798"/>
      <c r="BB112" s="798"/>
      <c r="BC112" s="798"/>
      <c r="BD112" s="798"/>
      <c r="BE112" s="798"/>
      <c r="BF112" s="798"/>
      <c r="BG112" s="798"/>
      <c r="BH112" s="798"/>
      <c r="BI112" s="798"/>
      <c r="BJ112" s="798"/>
      <c r="BK112" s="798"/>
      <c r="BL112" s="798"/>
      <c r="BM112" s="798"/>
      <c r="BN112" s="798"/>
      <c r="BO112" s="798"/>
      <c r="BP112" s="798"/>
      <c r="BQ112" s="798"/>
      <c r="BR112" s="798"/>
      <c r="BS112" s="798"/>
      <c r="BT112" s="798"/>
      <c r="BU112" s="798"/>
      <c r="BV112" s="798"/>
      <c r="BW112" s="799"/>
      <c r="BX112" s="788" t="s">
        <v>861</v>
      </c>
      <c r="BY112" s="789"/>
      <c r="BZ112" s="789"/>
      <c r="CA112" s="789"/>
      <c r="CB112" s="789"/>
      <c r="CC112" s="789"/>
      <c r="CD112" s="789"/>
      <c r="CE112" s="790"/>
      <c r="CF112" s="791" t="s">
        <v>140</v>
      </c>
      <c r="CG112" s="789"/>
      <c r="CH112" s="789"/>
      <c r="CI112" s="789"/>
      <c r="CJ112" s="789"/>
      <c r="CK112" s="789"/>
      <c r="CL112" s="789"/>
      <c r="CM112" s="789"/>
      <c r="CN112" s="789"/>
      <c r="CO112" s="789"/>
      <c r="CP112" s="789"/>
      <c r="CQ112" s="789"/>
      <c r="CR112" s="790"/>
      <c r="CS112" s="792">
        <v>346</v>
      </c>
      <c r="CT112" s="793"/>
      <c r="CU112" s="793"/>
      <c r="CV112" s="793"/>
      <c r="CW112" s="793"/>
      <c r="CX112" s="793"/>
      <c r="CY112" s="793"/>
      <c r="CZ112" s="793"/>
      <c r="DA112" s="793"/>
      <c r="DB112" s="793"/>
      <c r="DC112" s="793"/>
      <c r="DD112" s="793"/>
      <c r="DE112" s="794"/>
      <c r="DF112" s="795">
        <f>Приложение!M55</f>
        <v>707045</v>
      </c>
      <c r="DG112" s="796"/>
      <c r="DH112" s="796"/>
      <c r="DI112" s="796"/>
      <c r="DJ112" s="796"/>
      <c r="DK112" s="796"/>
      <c r="DL112" s="796"/>
      <c r="DM112" s="796"/>
      <c r="DN112" s="796"/>
      <c r="DO112" s="796"/>
      <c r="DP112" s="796"/>
      <c r="DQ112" s="796"/>
      <c r="DR112" s="797"/>
      <c r="DS112" s="782"/>
      <c r="DT112" s="783"/>
      <c r="DU112" s="783"/>
      <c r="DV112" s="783"/>
      <c r="DW112" s="783"/>
      <c r="DX112" s="783"/>
      <c r="DY112" s="783"/>
      <c r="DZ112" s="783"/>
      <c r="EA112" s="783"/>
      <c r="EB112" s="783"/>
      <c r="EC112" s="783"/>
      <c r="ED112" s="783"/>
      <c r="EE112" s="784"/>
      <c r="EF112" s="782"/>
      <c r="EG112" s="783"/>
      <c r="EH112" s="783"/>
      <c r="EI112" s="783"/>
      <c r="EJ112" s="783"/>
      <c r="EK112" s="783"/>
      <c r="EL112" s="783"/>
      <c r="EM112" s="783"/>
      <c r="EN112" s="783"/>
      <c r="EO112" s="783"/>
      <c r="EP112" s="783"/>
      <c r="EQ112" s="783"/>
      <c r="ER112" s="784"/>
      <c r="ES112" s="785"/>
      <c r="ET112" s="786"/>
      <c r="EU112" s="786"/>
      <c r="EV112" s="786"/>
      <c r="EW112" s="786"/>
      <c r="EX112" s="786"/>
      <c r="EY112" s="786"/>
      <c r="EZ112" s="786"/>
      <c r="FA112" s="786"/>
      <c r="FB112" s="786"/>
      <c r="FC112" s="786"/>
      <c r="FD112" s="786"/>
      <c r="FE112" s="787"/>
    </row>
    <row r="113" spans="1:161" ht="11.25" customHeight="1">
      <c r="A113" s="798"/>
      <c r="B113" s="798"/>
      <c r="C113" s="798"/>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8"/>
      <c r="AA113" s="798"/>
      <c r="AB113" s="798"/>
      <c r="AC113" s="798"/>
      <c r="AD113" s="798"/>
      <c r="AE113" s="798"/>
      <c r="AF113" s="798"/>
      <c r="AG113" s="798"/>
      <c r="AH113" s="798"/>
      <c r="AI113" s="798"/>
      <c r="AJ113" s="798"/>
      <c r="AK113" s="798"/>
      <c r="AL113" s="798"/>
      <c r="AM113" s="798"/>
      <c r="AN113" s="798"/>
      <c r="AO113" s="798"/>
      <c r="AP113" s="798"/>
      <c r="AQ113" s="798"/>
      <c r="AR113" s="798"/>
      <c r="AS113" s="798"/>
      <c r="AT113" s="798"/>
      <c r="AU113" s="798"/>
      <c r="AV113" s="798"/>
      <c r="AW113" s="798"/>
      <c r="AX113" s="798"/>
      <c r="AY113" s="798"/>
      <c r="AZ113" s="798"/>
      <c r="BA113" s="798"/>
      <c r="BB113" s="798"/>
      <c r="BC113" s="798"/>
      <c r="BD113" s="798"/>
      <c r="BE113" s="798"/>
      <c r="BF113" s="798"/>
      <c r="BG113" s="798"/>
      <c r="BH113" s="798"/>
      <c r="BI113" s="798"/>
      <c r="BJ113" s="798"/>
      <c r="BK113" s="798"/>
      <c r="BL113" s="798"/>
      <c r="BM113" s="798"/>
      <c r="BN113" s="798"/>
      <c r="BO113" s="798"/>
      <c r="BP113" s="798"/>
      <c r="BQ113" s="798"/>
      <c r="BR113" s="798"/>
      <c r="BS113" s="798"/>
      <c r="BT113" s="798"/>
      <c r="BU113" s="798"/>
      <c r="BV113" s="798"/>
      <c r="BW113" s="799"/>
      <c r="BX113" s="788" t="s">
        <v>861</v>
      </c>
      <c r="BY113" s="789"/>
      <c r="BZ113" s="789"/>
      <c r="CA113" s="789"/>
      <c r="CB113" s="789"/>
      <c r="CC113" s="789"/>
      <c r="CD113" s="789"/>
      <c r="CE113" s="790"/>
      <c r="CF113" s="791" t="s">
        <v>140</v>
      </c>
      <c r="CG113" s="789"/>
      <c r="CH113" s="789"/>
      <c r="CI113" s="789"/>
      <c r="CJ113" s="789"/>
      <c r="CK113" s="789"/>
      <c r="CL113" s="789"/>
      <c r="CM113" s="789"/>
      <c r="CN113" s="789"/>
      <c r="CO113" s="789"/>
      <c r="CP113" s="789"/>
      <c r="CQ113" s="789"/>
      <c r="CR113" s="790"/>
      <c r="CS113" s="792">
        <v>349</v>
      </c>
      <c r="CT113" s="793"/>
      <c r="CU113" s="793"/>
      <c r="CV113" s="793"/>
      <c r="CW113" s="793"/>
      <c r="CX113" s="793"/>
      <c r="CY113" s="793"/>
      <c r="CZ113" s="793"/>
      <c r="DA113" s="793"/>
      <c r="DB113" s="793"/>
      <c r="DC113" s="793"/>
      <c r="DD113" s="793"/>
      <c r="DE113" s="794"/>
      <c r="DF113" s="795">
        <f>Приложение!M56</f>
        <v>487250</v>
      </c>
      <c r="DG113" s="796"/>
      <c r="DH113" s="796"/>
      <c r="DI113" s="796"/>
      <c r="DJ113" s="796"/>
      <c r="DK113" s="796"/>
      <c r="DL113" s="796"/>
      <c r="DM113" s="796"/>
      <c r="DN113" s="796"/>
      <c r="DO113" s="796"/>
      <c r="DP113" s="796"/>
      <c r="DQ113" s="796"/>
      <c r="DR113" s="797"/>
      <c r="DS113" s="782"/>
      <c r="DT113" s="783"/>
      <c r="DU113" s="783"/>
      <c r="DV113" s="783"/>
      <c r="DW113" s="783"/>
      <c r="DX113" s="783"/>
      <c r="DY113" s="783"/>
      <c r="DZ113" s="783"/>
      <c r="EA113" s="783"/>
      <c r="EB113" s="783"/>
      <c r="EC113" s="783"/>
      <c r="ED113" s="783"/>
      <c r="EE113" s="784"/>
      <c r="EF113" s="782"/>
      <c r="EG113" s="783"/>
      <c r="EH113" s="783"/>
      <c r="EI113" s="783"/>
      <c r="EJ113" s="783"/>
      <c r="EK113" s="783"/>
      <c r="EL113" s="783"/>
      <c r="EM113" s="783"/>
      <c r="EN113" s="783"/>
      <c r="EO113" s="783"/>
      <c r="EP113" s="783"/>
      <c r="EQ113" s="783"/>
      <c r="ER113" s="784"/>
      <c r="ES113" s="785"/>
      <c r="ET113" s="786"/>
      <c r="EU113" s="786"/>
      <c r="EV113" s="786"/>
      <c r="EW113" s="786"/>
      <c r="EX113" s="786"/>
      <c r="EY113" s="786"/>
      <c r="EZ113" s="786"/>
      <c r="FA113" s="786"/>
      <c r="FB113" s="786"/>
      <c r="FC113" s="786"/>
      <c r="FD113" s="786"/>
      <c r="FE113" s="787"/>
    </row>
    <row r="114" spans="1:161" ht="11.25" customHeight="1">
      <c r="A114" s="798" t="s">
        <v>1024</v>
      </c>
      <c r="B114" s="798"/>
      <c r="C114" s="798"/>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8"/>
      <c r="AA114" s="798"/>
      <c r="AB114" s="798"/>
      <c r="AC114" s="798"/>
      <c r="AD114" s="798"/>
      <c r="AE114" s="798"/>
      <c r="AF114" s="798"/>
      <c r="AG114" s="798"/>
      <c r="AH114" s="798"/>
      <c r="AI114" s="798"/>
      <c r="AJ114" s="798"/>
      <c r="AK114" s="798"/>
      <c r="AL114" s="798"/>
      <c r="AM114" s="798"/>
      <c r="AN114" s="798"/>
      <c r="AO114" s="798"/>
      <c r="AP114" s="798"/>
      <c r="AQ114" s="798"/>
      <c r="AR114" s="798"/>
      <c r="AS114" s="798"/>
      <c r="AT114" s="798"/>
      <c r="AU114" s="798"/>
      <c r="AV114" s="798"/>
      <c r="AW114" s="798"/>
      <c r="AX114" s="798"/>
      <c r="AY114" s="798"/>
      <c r="AZ114" s="798"/>
      <c r="BA114" s="798"/>
      <c r="BB114" s="798"/>
      <c r="BC114" s="798"/>
      <c r="BD114" s="798"/>
      <c r="BE114" s="798"/>
      <c r="BF114" s="798"/>
      <c r="BG114" s="798"/>
      <c r="BH114" s="798"/>
      <c r="BI114" s="798"/>
      <c r="BJ114" s="798"/>
      <c r="BK114" s="798"/>
      <c r="BL114" s="798"/>
      <c r="BM114" s="798"/>
      <c r="BN114" s="798"/>
      <c r="BO114" s="798"/>
      <c r="BP114" s="798"/>
      <c r="BQ114" s="798"/>
      <c r="BR114" s="798"/>
      <c r="BS114" s="798"/>
      <c r="BT114" s="798"/>
      <c r="BU114" s="798"/>
      <c r="BV114" s="798"/>
      <c r="BW114" s="799"/>
      <c r="BX114" s="788" t="s">
        <v>861</v>
      </c>
      <c r="BY114" s="789"/>
      <c r="BZ114" s="789"/>
      <c r="CA114" s="789"/>
      <c r="CB114" s="789"/>
      <c r="CC114" s="789"/>
      <c r="CD114" s="789"/>
      <c r="CE114" s="790"/>
      <c r="CF114" s="791" t="s">
        <v>140</v>
      </c>
      <c r="CG114" s="789"/>
      <c r="CH114" s="789"/>
      <c r="CI114" s="789"/>
      <c r="CJ114" s="789"/>
      <c r="CK114" s="789"/>
      <c r="CL114" s="789"/>
      <c r="CM114" s="789"/>
      <c r="CN114" s="789"/>
      <c r="CO114" s="789"/>
      <c r="CP114" s="789"/>
      <c r="CQ114" s="789"/>
      <c r="CR114" s="790"/>
      <c r="CS114" s="792">
        <v>340</v>
      </c>
      <c r="CT114" s="793"/>
      <c r="CU114" s="793"/>
      <c r="CV114" s="793"/>
      <c r="CW114" s="793"/>
      <c r="CX114" s="793"/>
      <c r="CY114" s="793"/>
      <c r="CZ114" s="793"/>
      <c r="DA114" s="793"/>
      <c r="DB114" s="793"/>
      <c r="DC114" s="793"/>
      <c r="DD114" s="793"/>
      <c r="DE114" s="794"/>
      <c r="DF114" s="795">
        <f>Приложение!M57</f>
        <v>50000</v>
      </c>
      <c r="DG114" s="796"/>
      <c r="DH114" s="796"/>
      <c r="DI114" s="796"/>
      <c r="DJ114" s="796"/>
      <c r="DK114" s="796"/>
      <c r="DL114" s="796"/>
      <c r="DM114" s="796"/>
      <c r="DN114" s="796"/>
      <c r="DO114" s="796"/>
      <c r="DP114" s="796"/>
      <c r="DQ114" s="796"/>
      <c r="DR114" s="797"/>
      <c r="DS114" s="782"/>
      <c r="DT114" s="783"/>
      <c r="DU114" s="783"/>
      <c r="DV114" s="783"/>
      <c r="DW114" s="783"/>
      <c r="DX114" s="783"/>
      <c r="DY114" s="783"/>
      <c r="DZ114" s="783"/>
      <c r="EA114" s="783"/>
      <c r="EB114" s="783"/>
      <c r="EC114" s="783"/>
      <c r="ED114" s="783"/>
      <c r="EE114" s="784"/>
      <c r="EF114" s="782"/>
      <c r="EG114" s="783"/>
      <c r="EH114" s="783"/>
      <c r="EI114" s="783"/>
      <c r="EJ114" s="783"/>
      <c r="EK114" s="783"/>
      <c r="EL114" s="783"/>
      <c r="EM114" s="783"/>
      <c r="EN114" s="783"/>
      <c r="EO114" s="783"/>
      <c r="EP114" s="783"/>
      <c r="EQ114" s="783"/>
      <c r="ER114" s="784"/>
      <c r="ES114" s="785"/>
      <c r="ET114" s="786"/>
      <c r="EU114" s="786"/>
      <c r="EV114" s="786"/>
      <c r="EW114" s="786"/>
      <c r="EX114" s="786"/>
      <c r="EY114" s="786"/>
      <c r="EZ114" s="786"/>
      <c r="FA114" s="786"/>
      <c r="FB114" s="786"/>
      <c r="FC114" s="786"/>
      <c r="FD114" s="786"/>
      <c r="FE114" s="787"/>
    </row>
    <row r="115" spans="1:161" ht="11.25" customHeight="1">
      <c r="A115" s="806" t="s">
        <v>862</v>
      </c>
      <c r="B115" s="840"/>
      <c r="C115" s="840"/>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0"/>
      <c r="AA115" s="840"/>
      <c r="AB115" s="840"/>
      <c r="AC115" s="840"/>
      <c r="AD115" s="840"/>
      <c r="AE115" s="840"/>
      <c r="AF115" s="840"/>
      <c r="AG115" s="840"/>
      <c r="AH115" s="840"/>
      <c r="AI115" s="840"/>
      <c r="AJ115" s="840"/>
      <c r="AK115" s="840"/>
      <c r="AL115" s="840"/>
      <c r="AM115" s="840"/>
      <c r="AN115" s="840"/>
      <c r="AO115" s="840"/>
      <c r="AP115" s="840"/>
      <c r="AQ115" s="840"/>
      <c r="AR115" s="840"/>
      <c r="AS115" s="840"/>
      <c r="AT115" s="840"/>
      <c r="AU115" s="840"/>
      <c r="AV115" s="840"/>
      <c r="AW115" s="840"/>
      <c r="AX115" s="840"/>
      <c r="AY115" s="840"/>
      <c r="AZ115" s="840"/>
      <c r="BA115" s="840"/>
      <c r="BB115" s="840"/>
      <c r="BC115" s="840"/>
      <c r="BD115" s="840"/>
      <c r="BE115" s="840"/>
      <c r="BF115" s="840"/>
      <c r="BG115" s="840"/>
      <c r="BH115" s="840"/>
      <c r="BI115" s="840"/>
      <c r="BJ115" s="840"/>
      <c r="BK115" s="840"/>
      <c r="BL115" s="840"/>
      <c r="BM115" s="840"/>
      <c r="BN115" s="840"/>
      <c r="BO115" s="840"/>
      <c r="BP115" s="840"/>
      <c r="BQ115" s="840"/>
      <c r="BR115" s="840"/>
      <c r="BS115" s="840"/>
      <c r="BT115" s="840"/>
      <c r="BU115" s="840"/>
      <c r="BV115" s="840"/>
      <c r="BW115" s="840"/>
      <c r="BX115" s="808" t="s">
        <v>863</v>
      </c>
      <c r="BY115" s="809"/>
      <c r="BZ115" s="809"/>
      <c r="CA115" s="809"/>
      <c r="CB115" s="809"/>
      <c r="CC115" s="809"/>
      <c r="CD115" s="809"/>
      <c r="CE115" s="810"/>
      <c r="CF115" s="811" t="s">
        <v>154</v>
      </c>
      <c r="CG115" s="809"/>
      <c r="CH115" s="809"/>
      <c r="CI115" s="809"/>
      <c r="CJ115" s="809"/>
      <c r="CK115" s="809"/>
      <c r="CL115" s="809"/>
      <c r="CM115" s="809"/>
      <c r="CN115" s="809"/>
      <c r="CO115" s="809"/>
      <c r="CP115" s="809"/>
      <c r="CQ115" s="809"/>
      <c r="CR115" s="810"/>
      <c r="CS115" s="803"/>
      <c r="CT115" s="804"/>
      <c r="CU115" s="804"/>
      <c r="CV115" s="804"/>
      <c r="CW115" s="804"/>
      <c r="CX115" s="804"/>
      <c r="CY115" s="804"/>
      <c r="CZ115" s="804"/>
      <c r="DA115" s="804"/>
      <c r="DB115" s="804"/>
      <c r="DC115" s="804"/>
      <c r="DD115" s="804"/>
      <c r="DE115" s="805"/>
      <c r="DF115" s="813"/>
      <c r="DG115" s="814"/>
      <c r="DH115" s="814"/>
      <c r="DI115" s="814"/>
      <c r="DJ115" s="814"/>
      <c r="DK115" s="814"/>
      <c r="DL115" s="814"/>
      <c r="DM115" s="814"/>
      <c r="DN115" s="814"/>
      <c r="DO115" s="814"/>
      <c r="DP115" s="814"/>
      <c r="DQ115" s="814"/>
      <c r="DR115" s="815"/>
      <c r="DS115" s="803"/>
      <c r="DT115" s="804"/>
      <c r="DU115" s="804"/>
      <c r="DV115" s="804"/>
      <c r="DW115" s="804"/>
      <c r="DX115" s="804"/>
      <c r="DY115" s="804"/>
      <c r="DZ115" s="804"/>
      <c r="EA115" s="804"/>
      <c r="EB115" s="804"/>
      <c r="EC115" s="804"/>
      <c r="ED115" s="804"/>
      <c r="EE115" s="805"/>
      <c r="EF115" s="803"/>
      <c r="EG115" s="804"/>
      <c r="EH115" s="804"/>
      <c r="EI115" s="804"/>
      <c r="EJ115" s="804"/>
      <c r="EK115" s="804"/>
      <c r="EL115" s="804"/>
      <c r="EM115" s="804"/>
      <c r="EN115" s="804"/>
      <c r="EO115" s="804"/>
      <c r="EP115" s="804"/>
      <c r="EQ115" s="804"/>
      <c r="ER115" s="805"/>
      <c r="ES115" s="800"/>
      <c r="ET115" s="801"/>
      <c r="EU115" s="801"/>
      <c r="EV115" s="801"/>
      <c r="EW115" s="801"/>
      <c r="EX115" s="801"/>
      <c r="EY115" s="801"/>
      <c r="EZ115" s="801"/>
      <c r="FA115" s="801"/>
      <c r="FB115" s="801"/>
      <c r="FC115" s="801"/>
      <c r="FD115" s="801"/>
      <c r="FE115" s="802"/>
    </row>
    <row r="116" spans="1:161" ht="33.75" customHeight="1" hidden="1">
      <c r="A116" s="838" t="s">
        <v>864</v>
      </c>
      <c r="B116" s="839"/>
      <c r="C116" s="839"/>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39"/>
      <c r="AA116" s="839"/>
      <c r="AB116" s="839"/>
      <c r="AC116" s="839"/>
      <c r="AD116" s="839"/>
      <c r="AE116" s="839"/>
      <c r="AF116" s="839"/>
      <c r="AG116" s="839"/>
      <c r="AH116" s="839"/>
      <c r="AI116" s="839"/>
      <c r="AJ116" s="839"/>
      <c r="AK116" s="839"/>
      <c r="AL116" s="839"/>
      <c r="AM116" s="839"/>
      <c r="AN116" s="839"/>
      <c r="AO116" s="839"/>
      <c r="AP116" s="839"/>
      <c r="AQ116" s="839"/>
      <c r="AR116" s="839"/>
      <c r="AS116" s="839"/>
      <c r="AT116" s="839"/>
      <c r="AU116" s="839"/>
      <c r="AV116" s="839"/>
      <c r="AW116" s="839"/>
      <c r="AX116" s="839"/>
      <c r="AY116" s="839"/>
      <c r="AZ116" s="839"/>
      <c r="BA116" s="839"/>
      <c r="BB116" s="839"/>
      <c r="BC116" s="839"/>
      <c r="BD116" s="839"/>
      <c r="BE116" s="839"/>
      <c r="BF116" s="839"/>
      <c r="BG116" s="839"/>
      <c r="BH116" s="839"/>
      <c r="BI116" s="839"/>
      <c r="BJ116" s="839"/>
      <c r="BK116" s="839"/>
      <c r="BL116" s="839"/>
      <c r="BM116" s="839"/>
      <c r="BN116" s="839"/>
      <c r="BO116" s="839"/>
      <c r="BP116" s="839"/>
      <c r="BQ116" s="839"/>
      <c r="BR116" s="839"/>
      <c r="BS116" s="839"/>
      <c r="BT116" s="839"/>
      <c r="BU116" s="839"/>
      <c r="BV116" s="839"/>
      <c r="BW116" s="839"/>
      <c r="BX116" s="808" t="s">
        <v>865</v>
      </c>
      <c r="BY116" s="809"/>
      <c r="BZ116" s="809"/>
      <c r="CA116" s="809"/>
      <c r="CB116" s="809"/>
      <c r="CC116" s="809"/>
      <c r="CD116" s="809"/>
      <c r="CE116" s="810"/>
      <c r="CF116" s="811" t="s">
        <v>866</v>
      </c>
      <c r="CG116" s="809"/>
      <c r="CH116" s="809"/>
      <c r="CI116" s="809"/>
      <c r="CJ116" s="809"/>
      <c r="CK116" s="809"/>
      <c r="CL116" s="809"/>
      <c r="CM116" s="809"/>
      <c r="CN116" s="809"/>
      <c r="CO116" s="809"/>
      <c r="CP116" s="809"/>
      <c r="CQ116" s="809"/>
      <c r="CR116" s="810"/>
      <c r="CS116" s="803"/>
      <c r="CT116" s="804"/>
      <c r="CU116" s="804"/>
      <c r="CV116" s="804"/>
      <c r="CW116" s="804"/>
      <c r="CX116" s="804"/>
      <c r="CY116" s="804"/>
      <c r="CZ116" s="804"/>
      <c r="DA116" s="804"/>
      <c r="DB116" s="804"/>
      <c r="DC116" s="804"/>
      <c r="DD116" s="804"/>
      <c r="DE116" s="805"/>
      <c r="DF116" s="813"/>
      <c r="DG116" s="814"/>
      <c r="DH116" s="814"/>
      <c r="DI116" s="814"/>
      <c r="DJ116" s="814"/>
      <c r="DK116" s="814"/>
      <c r="DL116" s="814"/>
      <c r="DM116" s="814"/>
      <c r="DN116" s="814"/>
      <c r="DO116" s="814"/>
      <c r="DP116" s="814"/>
      <c r="DQ116" s="814"/>
      <c r="DR116" s="815"/>
      <c r="DS116" s="803"/>
      <c r="DT116" s="804"/>
      <c r="DU116" s="804"/>
      <c r="DV116" s="804"/>
      <c r="DW116" s="804"/>
      <c r="DX116" s="804"/>
      <c r="DY116" s="804"/>
      <c r="DZ116" s="804"/>
      <c r="EA116" s="804"/>
      <c r="EB116" s="804"/>
      <c r="EC116" s="804"/>
      <c r="ED116" s="804"/>
      <c r="EE116" s="805"/>
      <c r="EF116" s="803"/>
      <c r="EG116" s="804"/>
      <c r="EH116" s="804"/>
      <c r="EI116" s="804"/>
      <c r="EJ116" s="804"/>
      <c r="EK116" s="804"/>
      <c r="EL116" s="804"/>
      <c r="EM116" s="804"/>
      <c r="EN116" s="804"/>
      <c r="EO116" s="804"/>
      <c r="EP116" s="804"/>
      <c r="EQ116" s="804"/>
      <c r="ER116" s="805"/>
      <c r="ES116" s="800"/>
      <c r="ET116" s="801"/>
      <c r="EU116" s="801"/>
      <c r="EV116" s="801"/>
      <c r="EW116" s="801"/>
      <c r="EX116" s="801"/>
      <c r="EY116" s="801"/>
      <c r="EZ116" s="801"/>
      <c r="FA116" s="801"/>
      <c r="FB116" s="801"/>
      <c r="FC116" s="801"/>
      <c r="FD116" s="801"/>
      <c r="FE116" s="802"/>
    </row>
    <row r="117" spans="1:161" ht="22.5" customHeight="1" hidden="1">
      <c r="A117" s="838" t="s">
        <v>867</v>
      </c>
      <c r="B117" s="839"/>
      <c r="C117" s="839"/>
      <c r="D117" s="839"/>
      <c r="E117" s="839"/>
      <c r="F117" s="839"/>
      <c r="G117" s="839"/>
      <c r="H117" s="839"/>
      <c r="I117" s="839"/>
      <c r="J117" s="839"/>
      <c r="K117" s="839"/>
      <c r="L117" s="839"/>
      <c r="M117" s="839"/>
      <c r="N117" s="839"/>
      <c r="O117" s="839"/>
      <c r="P117" s="839"/>
      <c r="Q117" s="839"/>
      <c r="R117" s="839"/>
      <c r="S117" s="839"/>
      <c r="T117" s="839"/>
      <c r="U117" s="839"/>
      <c r="V117" s="839"/>
      <c r="W117" s="839"/>
      <c r="X117" s="839"/>
      <c r="Y117" s="839"/>
      <c r="Z117" s="839"/>
      <c r="AA117" s="839"/>
      <c r="AB117" s="839"/>
      <c r="AC117" s="839"/>
      <c r="AD117" s="839"/>
      <c r="AE117" s="839"/>
      <c r="AF117" s="839"/>
      <c r="AG117" s="839"/>
      <c r="AH117" s="839"/>
      <c r="AI117" s="839"/>
      <c r="AJ117" s="839"/>
      <c r="AK117" s="839"/>
      <c r="AL117" s="839"/>
      <c r="AM117" s="839"/>
      <c r="AN117" s="839"/>
      <c r="AO117" s="839"/>
      <c r="AP117" s="839"/>
      <c r="AQ117" s="839"/>
      <c r="AR117" s="839"/>
      <c r="AS117" s="839"/>
      <c r="AT117" s="839"/>
      <c r="AU117" s="839"/>
      <c r="AV117" s="839"/>
      <c r="AW117" s="839"/>
      <c r="AX117" s="839"/>
      <c r="AY117" s="839"/>
      <c r="AZ117" s="839"/>
      <c r="BA117" s="839"/>
      <c r="BB117" s="839"/>
      <c r="BC117" s="839"/>
      <c r="BD117" s="839"/>
      <c r="BE117" s="839"/>
      <c r="BF117" s="839"/>
      <c r="BG117" s="839"/>
      <c r="BH117" s="839"/>
      <c r="BI117" s="839"/>
      <c r="BJ117" s="839"/>
      <c r="BK117" s="839"/>
      <c r="BL117" s="839"/>
      <c r="BM117" s="839"/>
      <c r="BN117" s="839"/>
      <c r="BO117" s="839"/>
      <c r="BP117" s="839"/>
      <c r="BQ117" s="839"/>
      <c r="BR117" s="839"/>
      <c r="BS117" s="839"/>
      <c r="BT117" s="839"/>
      <c r="BU117" s="839"/>
      <c r="BV117" s="839"/>
      <c r="BW117" s="839"/>
      <c r="BX117" s="808" t="s">
        <v>868</v>
      </c>
      <c r="BY117" s="809"/>
      <c r="BZ117" s="809"/>
      <c r="CA117" s="809"/>
      <c r="CB117" s="809"/>
      <c r="CC117" s="809"/>
      <c r="CD117" s="809"/>
      <c r="CE117" s="810"/>
      <c r="CF117" s="811" t="s">
        <v>869</v>
      </c>
      <c r="CG117" s="809"/>
      <c r="CH117" s="809"/>
      <c r="CI117" s="809"/>
      <c r="CJ117" s="809"/>
      <c r="CK117" s="809"/>
      <c r="CL117" s="809"/>
      <c r="CM117" s="809"/>
      <c r="CN117" s="809"/>
      <c r="CO117" s="809"/>
      <c r="CP117" s="809"/>
      <c r="CQ117" s="809"/>
      <c r="CR117" s="810"/>
      <c r="CS117" s="803"/>
      <c r="CT117" s="804"/>
      <c r="CU117" s="804"/>
      <c r="CV117" s="804"/>
      <c r="CW117" s="804"/>
      <c r="CX117" s="804"/>
      <c r="CY117" s="804"/>
      <c r="CZ117" s="804"/>
      <c r="DA117" s="804"/>
      <c r="DB117" s="804"/>
      <c r="DC117" s="804"/>
      <c r="DD117" s="804"/>
      <c r="DE117" s="805"/>
      <c r="DF117" s="813"/>
      <c r="DG117" s="814"/>
      <c r="DH117" s="814"/>
      <c r="DI117" s="814"/>
      <c r="DJ117" s="814"/>
      <c r="DK117" s="814"/>
      <c r="DL117" s="814"/>
      <c r="DM117" s="814"/>
      <c r="DN117" s="814"/>
      <c r="DO117" s="814"/>
      <c r="DP117" s="814"/>
      <c r="DQ117" s="814"/>
      <c r="DR117" s="815"/>
      <c r="DS117" s="803"/>
      <c r="DT117" s="804"/>
      <c r="DU117" s="804"/>
      <c r="DV117" s="804"/>
      <c r="DW117" s="804"/>
      <c r="DX117" s="804"/>
      <c r="DY117" s="804"/>
      <c r="DZ117" s="804"/>
      <c r="EA117" s="804"/>
      <c r="EB117" s="804"/>
      <c r="EC117" s="804"/>
      <c r="ED117" s="804"/>
      <c r="EE117" s="805"/>
      <c r="EF117" s="803"/>
      <c r="EG117" s="804"/>
      <c r="EH117" s="804"/>
      <c r="EI117" s="804"/>
      <c r="EJ117" s="804"/>
      <c r="EK117" s="804"/>
      <c r="EL117" s="804"/>
      <c r="EM117" s="804"/>
      <c r="EN117" s="804"/>
      <c r="EO117" s="804"/>
      <c r="EP117" s="804"/>
      <c r="EQ117" s="804"/>
      <c r="ER117" s="805"/>
      <c r="ES117" s="800"/>
      <c r="ET117" s="801"/>
      <c r="EU117" s="801"/>
      <c r="EV117" s="801"/>
      <c r="EW117" s="801"/>
      <c r="EX117" s="801"/>
      <c r="EY117" s="801"/>
      <c r="EZ117" s="801"/>
      <c r="FA117" s="801"/>
      <c r="FB117" s="801"/>
      <c r="FC117" s="801"/>
      <c r="FD117" s="801"/>
      <c r="FE117" s="802"/>
    </row>
    <row r="118" spans="1:161" ht="12.75" customHeight="1">
      <c r="A118" s="833" t="s">
        <v>870</v>
      </c>
      <c r="B118" s="833"/>
      <c r="C118" s="833"/>
      <c r="D118" s="833"/>
      <c r="E118" s="833"/>
      <c r="F118" s="833"/>
      <c r="G118" s="833"/>
      <c r="H118" s="833"/>
      <c r="I118" s="833"/>
      <c r="J118" s="833"/>
      <c r="K118" s="833"/>
      <c r="L118" s="833"/>
      <c r="M118" s="833"/>
      <c r="N118" s="833"/>
      <c r="O118" s="833"/>
      <c r="P118" s="833"/>
      <c r="Q118" s="833"/>
      <c r="R118" s="833"/>
      <c r="S118" s="833"/>
      <c r="T118" s="833"/>
      <c r="U118" s="833"/>
      <c r="V118" s="833"/>
      <c r="W118" s="833"/>
      <c r="X118" s="833"/>
      <c r="Y118" s="833"/>
      <c r="Z118" s="833"/>
      <c r="AA118" s="833"/>
      <c r="AB118" s="833"/>
      <c r="AC118" s="833"/>
      <c r="AD118" s="833"/>
      <c r="AE118" s="833"/>
      <c r="AF118" s="833"/>
      <c r="AG118" s="833"/>
      <c r="AH118" s="833"/>
      <c r="AI118" s="833"/>
      <c r="AJ118" s="833"/>
      <c r="AK118" s="833"/>
      <c r="AL118" s="833"/>
      <c r="AM118" s="833"/>
      <c r="AN118" s="833"/>
      <c r="AO118" s="833"/>
      <c r="AP118" s="833"/>
      <c r="AQ118" s="833"/>
      <c r="AR118" s="833"/>
      <c r="AS118" s="833"/>
      <c r="AT118" s="833"/>
      <c r="AU118" s="833"/>
      <c r="AV118" s="833"/>
      <c r="AW118" s="833"/>
      <c r="AX118" s="833"/>
      <c r="AY118" s="833"/>
      <c r="AZ118" s="833"/>
      <c r="BA118" s="833"/>
      <c r="BB118" s="833"/>
      <c r="BC118" s="833"/>
      <c r="BD118" s="833"/>
      <c r="BE118" s="833"/>
      <c r="BF118" s="833"/>
      <c r="BG118" s="833"/>
      <c r="BH118" s="833"/>
      <c r="BI118" s="833"/>
      <c r="BJ118" s="833"/>
      <c r="BK118" s="833"/>
      <c r="BL118" s="833"/>
      <c r="BM118" s="833"/>
      <c r="BN118" s="833"/>
      <c r="BO118" s="833"/>
      <c r="BP118" s="833"/>
      <c r="BQ118" s="833"/>
      <c r="BR118" s="833"/>
      <c r="BS118" s="833"/>
      <c r="BT118" s="833"/>
      <c r="BU118" s="833"/>
      <c r="BV118" s="833"/>
      <c r="BW118" s="833"/>
      <c r="BX118" s="834" t="s">
        <v>871</v>
      </c>
      <c r="BY118" s="835"/>
      <c r="BZ118" s="835"/>
      <c r="CA118" s="835"/>
      <c r="CB118" s="835"/>
      <c r="CC118" s="835"/>
      <c r="CD118" s="835"/>
      <c r="CE118" s="836"/>
      <c r="CF118" s="837" t="s">
        <v>119</v>
      </c>
      <c r="CG118" s="835"/>
      <c r="CH118" s="835"/>
      <c r="CI118" s="835"/>
      <c r="CJ118" s="835"/>
      <c r="CK118" s="835"/>
      <c r="CL118" s="835"/>
      <c r="CM118" s="835"/>
      <c r="CN118" s="835"/>
      <c r="CO118" s="835"/>
      <c r="CP118" s="835"/>
      <c r="CQ118" s="835"/>
      <c r="CR118" s="836"/>
      <c r="CS118" s="803"/>
      <c r="CT118" s="804"/>
      <c r="CU118" s="804"/>
      <c r="CV118" s="804"/>
      <c r="CW118" s="804"/>
      <c r="CX118" s="804"/>
      <c r="CY118" s="804"/>
      <c r="CZ118" s="804"/>
      <c r="DA118" s="804"/>
      <c r="DB118" s="804"/>
      <c r="DC118" s="804"/>
      <c r="DD118" s="804"/>
      <c r="DE118" s="805"/>
      <c r="DF118" s="813"/>
      <c r="DG118" s="814"/>
      <c r="DH118" s="814"/>
      <c r="DI118" s="814"/>
      <c r="DJ118" s="814"/>
      <c r="DK118" s="814"/>
      <c r="DL118" s="814"/>
      <c r="DM118" s="814"/>
      <c r="DN118" s="814"/>
      <c r="DO118" s="814"/>
      <c r="DP118" s="814"/>
      <c r="DQ118" s="814"/>
      <c r="DR118" s="815"/>
      <c r="DS118" s="803"/>
      <c r="DT118" s="804"/>
      <c r="DU118" s="804"/>
      <c r="DV118" s="804"/>
      <c r="DW118" s="804"/>
      <c r="DX118" s="804"/>
      <c r="DY118" s="804"/>
      <c r="DZ118" s="804"/>
      <c r="EA118" s="804"/>
      <c r="EB118" s="804"/>
      <c r="EC118" s="804"/>
      <c r="ED118" s="804"/>
      <c r="EE118" s="805"/>
      <c r="EF118" s="803"/>
      <c r="EG118" s="804"/>
      <c r="EH118" s="804"/>
      <c r="EI118" s="804"/>
      <c r="EJ118" s="804"/>
      <c r="EK118" s="804"/>
      <c r="EL118" s="804"/>
      <c r="EM118" s="804"/>
      <c r="EN118" s="804"/>
      <c r="EO118" s="804"/>
      <c r="EP118" s="804"/>
      <c r="EQ118" s="804"/>
      <c r="ER118" s="805"/>
      <c r="ES118" s="800" t="s">
        <v>746</v>
      </c>
      <c r="ET118" s="801"/>
      <c r="EU118" s="801"/>
      <c r="EV118" s="801"/>
      <c r="EW118" s="801"/>
      <c r="EX118" s="801"/>
      <c r="EY118" s="801"/>
      <c r="EZ118" s="801"/>
      <c r="FA118" s="801"/>
      <c r="FB118" s="801"/>
      <c r="FC118" s="801"/>
      <c r="FD118" s="801"/>
      <c r="FE118" s="802"/>
    </row>
    <row r="119" spans="1:161" ht="22.5" customHeight="1" hidden="1">
      <c r="A119" s="824" t="s">
        <v>872</v>
      </c>
      <c r="B119" s="825"/>
      <c r="C119" s="825"/>
      <c r="D119" s="825"/>
      <c r="E119" s="825"/>
      <c r="F119" s="825"/>
      <c r="G119" s="825"/>
      <c r="H119" s="825"/>
      <c r="I119" s="825"/>
      <c r="J119" s="825"/>
      <c r="K119" s="825"/>
      <c r="L119" s="825"/>
      <c r="M119" s="825"/>
      <c r="N119" s="825"/>
      <c r="O119" s="825"/>
      <c r="P119" s="825"/>
      <c r="Q119" s="825"/>
      <c r="R119" s="825"/>
      <c r="S119" s="825"/>
      <c r="T119" s="825"/>
      <c r="U119" s="825"/>
      <c r="V119" s="825"/>
      <c r="W119" s="825"/>
      <c r="X119" s="825"/>
      <c r="Y119" s="825"/>
      <c r="Z119" s="825"/>
      <c r="AA119" s="825"/>
      <c r="AB119" s="825"/>
      <c r="AC119" s="825"/>
      <c r="AD119" s="825"/>
      <c r="AE119" s="825"/>
      <c r="AF119" s="825"/>
      <c r="AG119" s="825"/>
      <c r="AH119" s="825"/>
      <c r="AI119" s="825"/>
      <c r="AJ119" s="825"/>
      <c r="AK119" s="825"/>
      <c r="AL119" s="825"/>
      <c r="AM119" s="825"/>
      <c r="AN119" s="825"/>
      <c r="AO119" s="825"/>
      <c r="AP119" s="825"/>
      <c r="AQ119" s="825"/>
      <c r="AR119" s="825"/>
      <c r="AS119" s="825"/>
      <c r="AT119" s="825"/>
      <c r="AU119" s="825"/>
      <c r="AV119" s="825"/>
      <c r="AW119" s="825"/>
      <c r="AX119" s="825"/>
      <c r="AY119" s="825"/>
      <c r="AZ119" s="825"/>
      <c r="BA119" s="825"/>
      <c r="BB119" s="825"/>
      <c r="BC119" s="825"/>
      <c r="BD119" s="825"/>
      <c r="BE119" s="825"/>
      <c r="BF119" s="825"/>
      <c r="BG119" s="825"/>
      <c r="BH119" s="825"/>
      <c r="BI119" s="825"/>
      <c r="BJ119" s="825"/>
      <c r="BK119" s="825"/>
      <c r="BL119" s="825"/>
      <c r="BM119" s="825"/>
      <c r="BN119" s="825"/>
      <c r="BO119" s="825"/>
      <c r="BP119" s="825"/>
      <c r="BQ119" s="825"/>
      <c r="BR119" s="825"/>
      <c r="BS119" s="825"/>
      <c r="BT119" s="825"/>
      <c r="BU119" s="825"/>
      <c r="BV119" s="825"/>
      <c r="BW119" s="825"/>
      <c r="BX119" s="808" t="s">
        <v>873</v>
      </c>
      <c r="BY119" s="809"/>
      <c r="BZ119" s="809"/>
      <c r="CA119" s="809"/>
      <c r="CB119" s="809"/>
      <c r="CC119" s="809"/>
      <c r="CD119" s="809"/>
      <c r="CE119" s="810"/>
      <c r="CF119" s="811"/>
      <c r="CG119" s="809"/>
      <c r="CH119" s="809"/>
      <c r="CI119" s="809"/>
      <c r="CJ119" s="809"/>
      <c r="CK119" s="809"/>
      <c r="CL119" s="809"/>
      <c r="CM119" s="809"/>
      <c r="CN119" s="809"/>
      <c r="CO119" s="809"/>
      <c r="CP119" s="809"/>
      <c r="CQ119" s="809"/>
      <c r="CR119" s="810"/>
      <c r="CS119" s="803"/>
      <c r="CT119" s="804"/>
      <c r="CU119" s="804"/>
      <c r="CV119" s="804"/>
      <c r="CW119" s="804"/>
      <c r="CX119" s="804"/>
      <c r="CY119" s="804"/>
      <c r="CZ119" s="804"/>
      <c r="DA119" s="804"/>
      <c r="DB119" s="804"/>
      <c r="DC119" s="804"/>
      <c r="DD119" s="804"/>
      <c r="DE119" s="805"/>
      <c r="DF119" s="813"/>
      <c r="DG119" s="814"/>
      <c r="DH119" s="814"/>
      <c r="DI119" s="814"/>
      <c r="DJ119" s="814"/>
      <c r="DK119" s="814"/>
      <c r="DL119" s="814"/>
      <c r="DM119" s="814"/>
      <c r="DN119" s="814"/>
      <c r="DO119" s="814"/>
      <c r="DP119" s="814"/>
      <c r="DQ119" s="814"/>
      <c r="DR119" s="815"/>
      <c r="DS119" s="803"/>
      <c r="DT119" s="804"/>
      <c r="DU119" s="804"/>
      <c r="DV119" s="804"/>
      <c r="DW119" s="804"/>
      <c r="DX119" s="804"/>
      <c r="DY119" s="804"/>
      <c r="DZ119" s="804"/>
      <c r="EA119" s="804"/>
      <c r="EB119" s="804"/>
      <c r="EC119" s="804"/>
      <c r="ED119" s="804"/>
      <c r="EE119" s="805"/>
      <c r="EF119" s="803"/>
      <c r="EG119" s="804"/>
      <c r="EH119" s="804"/>
      <c r="EI119" s="804"/>
      <c r="EJ119" s="804"/>
      <c r="EK119" s="804"/>
      <c r="EL119" s="804"/>
      <c r="EM119" s="804"/>
      <c r="EN119" s="804"/>
      <c r="EO119" s="804"/>
      <c r="EP119" s="804"/>
      <c r="EQ119" s="804"/>
      <c r="ER119" s="805"/>
      <c r="ES119" s="800" t="s">
        <v>746</v>
      </c>
      <c r="ET119" s="801"/>
      <c r="EU119" s="801"/>
      <c r="EV119" s="801"/>
      <c r="EW119" s="801"/>
      <c r="EX119" s="801"/>
      <c r="EY119" s="801"/>
      <c r="EZ119" s="801"/>
      <c r="FA119" s="801"/>
      <c r="FB119" s="801"/>
      <c r="FC119" s="801"/>
      <c r="FD119" s="801"/>
      <c r="FE119" s="802"/>
    </row>
    <row r="120" spans="1:161" ht="12.75" customHeight="1" hidden="1">
      <c r="A120" s="824" t="s">
        <v>874</v>
      </c>
      <c r="B120" s="825"/>
      <c r="C120" s="825"/>
      <c r="D120" s="825"/>
      <c r="E120" s="825"/>
      <c r="F120" s="825"/>
      <c r="G120" s="825"/>
      <c r="H120" s="825"/>
      <c r="I120" s="825"/>
      <c r="J120" s="825"/>
      <c r="K120" s="825"/>
      <c r="L120" s="825"/>
      <c r="M120" s="825"/>
      <c r="N120" s="825"/>
      <c r="O120" s="825"/>
      <c r="P120" s="825"/>
      <c r="Q120" s="825"/>
      <c r="R120" s="825"/>
      <c r="S120" s="825"/>
      <c r="T120" s="825"/>
      <c r="U120" s="825"/>
      <c r="V120" s="825"/>
      <c r="W120" s="825"/>
      <c r="X120" s="825"/>
      <c r="Y120" s="825"/>
      <c r="Z120" s="825"/>
      <c r="AA120" s="825"/>
      <c r="AB120" s="825"/>
      <c r="AC120" s="825"/>
      <c r="AD120" s="825"/>
      <c r="AE120" s="825"/>
      <c r="AF120" s="825"/>
      <c r="AG120" s="825"/>
      <c r="AH120" s="825"/>
      <c r="AI120" s="825"/>
      <c r="AJ120" s="825"/>
      <c r="AK120" s="825"/>
      <c r="AL120" s="825"/>
      <c r="AM120" s="825"/>
      <c r="AN120" s="825"/>
      <c r="AO120" s="825"/>
      <c r="AP120" s="825"/>
      <c r="AQ120" s="825"/>
      <c r="AR120" s="825"/>
      <c r="AS120" s="825"/>
      <c r="AT120" s="825"/>
      <c r="AU120" s="825"/>
      <c r="AV120" s="825"/>
      <c r="AW120" s="825"/>
      <c r="AX120" s="825"/>
      <c r="AY120" s="825"/>
      <c r="AZ120" s="825"/>
      <c r="BA120" s="825"/>
      <c r="BB120" s="825"/>
      <c r="BC120" s="825"/>
      <c r="BD120" s="825"/>
      <c r="BE120" s="825"/>
      <c r="BF120" s="825"/>
      <c r="BG120" s="825"/>
      <c r="BH120" s="825"/>
      <c r="BI120" s="825"/>
      <c r="BJ120" s="825"/>
      <c r="BK120" s="825"/>
      <c r="BL120" s="825"/>
      <c r="BM120" s="825"/>
      <c r="BN120" s="825"/>
      <c r="BO120" s="825"/>
      <c r="BP120" s="825"/>
      <c r="BQ120" s="825"/>
      <c r="BR120" s="825"/>
      <c r="BS120" s="825"/>
      <c r="BT120" s="825"/>
      <c r="BU120" s="825"/>
      <c r="BV120" s="825"/>
      <c r="BW120" s="825"/>
      <c r="BX120" s="808" t="s">
        <v>875</v>
      </c>
      <c r="BY120" s="809"/>
      <c r="BZ120" s="809"/>
      <c r="CA120" s="809"/>
      <c r="CB120" s="809"/>
      <c r="CC120" s="809"/>
      <c r="CD120" s="809"/>
      <c r="CE120" s="810"/>
      <c r="CF120" s="811"/>
      <c r="CG120" s="809"/>
      <c r="CH120" s="809"/>
      <c r="CI120" s="809"/>
      <c r="CJ120" s="809"/>
      <c r="CK120" s="809"/>
      <c r="CL120" s="809"/>
      <c r="CM120" s="809"/>
      <c r="CN120" s="809"/>
      <c r="CO120" s="809"/>
      <c r="CP120" s="809"/>
      <c r="CQ120" s="809"/>
      <c r="CR120" s="810"/>
      <c r="CS120" s="803"/>
      <c r="CT120" s="804"/>
      <c r="CU120" s="804"/>
      <c r="CV120" s="804"/>
      <c r="CW120" s="804"/>
      <c r="CX120" s="804"/>
      <c r="CY120" s="804"/>
      <c r="CZ120" s="804"/>
      <c r="DA120" s="804"/>
      <c r="DB120" s="804"/>
      <c r="DC120" s="804"/>
      <c r="DD120" s="804"/>
      <c r="DE120" s="805"/>
      <c r="DF120" s="813"/>
      <c r="DG120" s="814"/>
      <c r="DH120" s="814"/>
      <c r="DI120" s="814"/>
      <c r="DJ120" s="814"/>
      <c r="DK120" s="814"/>
      <c r="DL120" s="814"/>
      <c r="DM120" s="814"/>
      <c r="DN120" s="814"/>
      <c r="DO120" s="814"/>
      <c r="DP120" s="814"/>
      <c r="DQ120" s="814"/>
      <c r="DR120" s="815"/>
      <c r="DS120" s="803"/>
      <c r="DT120" s="804"/>
      <c r="DU120" s="804"/>
      <c r="DV120" s="804"/>
      <c r="DW120" s="804"/>
      <c r="DX120" s="804"/>
      <c r="DY120" s="804"/>
      <c r="DZ120" s="804"/>
      <c r="EA120" s="804"/>
      <c r="EB120" s="804"/>
      <c r="EC120" s="804"/>
      <c r="ED120" s="804"/>
      <c r="EE120" s="805"/>
      <c r="EF120" s="803"/>
      <c r="EG120" s="804"/>
      <c r="EH120" s="804"/>
      <c r="EI120" s="804"/>
      <c r="EJ120" s="804"/>
      <c r="EK120" s="804"/>
      <c r="EL120" s="804"/>
      <c r="EM120" s="804"/>
      <c r="EN120" s="804"/>
      <c r="EO120" s="804"/>
      <c r="EP120" s="804"/>
      <c r="EQ120" s="804"/>
      <c r="ER120" s="805"/>
      <c r="ES120" s="800" t="s">
        <v>746</v>
      </c>
      <c r="ET120" s="801"/>
      <c r="EU120" s="801"/>
      <c r="EV120" s="801"/>
      <c r="EW120" s="801"/>
      <c r="EX120" s="801"/>
      <c r="EY120" s="801"/>
      <c r="EZ120" s="801"/>
      <c r="FA120" s="801"/>
      <c r="FB120" s="801"/>
      <c r="FC120" s="801"/>
      <c r="FD120" s="801"/>
      <c r="FE120" s="802"/>
    </row>
    <row r="121" spans="1:161" ht="12.75" customHeight="1" hidden="1">
      <c r="A121" s="824" t="s">
        <v>876</v>
      </c>
      <c r="B121" s="825"/>
      <c r="C121" s="825"/>
      <c r="D121" s="825"/>
      <c r="E121" s="825"/>
      <c r="F121" s="825"/>
      <c r="G121" s="825"/>
      <c r="H121" s="825"/>
      <c r="I121" s="825"/>
      <c r="J121" s="825"/>
      <c r="K121" s="825"/>
      <c r="L121" s="825"/>
      <c r="M121" s="825"/>
      <c r="N121" s="825"/>
      <c r="O121" s="825"/>
      <c r="P121" s="825"/>
      <c r="Q121" s="825"/>
      <c r="R121" s="825"/>
      <c r="S121" s="825"/>
      <c r="T121" s="825"/>
      <c r="U121" s="825"/>
      <c r="V121" s="825"/>
      <c r="W121" s="825"/>
      <c r="X121" s="825"/>
      <c r="Y121" s="825"/>
      <c r="Z121" s="825"/>
      <c r="AA121" s="825"/>
      <c r="AB121" s="825"/>
      <c r="AC121" s="825"/>
      <c r="AD121" s="825"/>
      <c r="AE121" s="825"/>
      <c r="AF121" s="825"/>
      <c r="AG121" s="825"/>
      <c r="AH121" s="825"/>
      <c r="AI121" s="825"/>
      <c r="AJ121" s="825"/>
      <c r="AK121" s="825"/>
      <c r="AL121" s="825"/>
      <c r="AM121" s="825"/>
      <c r="AN121" s="825"/>
      <c r="AO121" s="825"/>
      <c r="AP121" s="825"/>
      <c r="AQ121" s="825"/>
      <c r="AR121" s="825"/>
      <c r="AS121" s="825"/>
      <c r="AT121" s="825"/>
      <c r="AU121" s="825"/>
      <c r="AV121" s="825"/>
      <c r="AW121" s="825"/>
      <c r="AX121" s="825"/>
      <c r="AY121" s="825"/>
      <c r="AZ121" s="825"/>
      <c r="BA121" s="825"/>
      <c r="BB121" s="825"/>
      <c r="BC121" s="825"/>
      <c r="BD121" s="825"/>
      <c r="BE121" s="825"/>
      <c r="BF121" s="825"/>
      <c r="BG121" s="825"/>
      <c r="BH121" s="825"/>
      <c r="BI121" s="825"/>
      <c r="BJ121" s="825"/>
      <c r="BK121" s="825"/>
      <c r="BL121" s="825"/>
      <c r="BM121" s="825"/>
      <c r="BN121" s="825"/>
      <c r="BO121" s="825"/>
      <c r="BP121" s="825"/>
      <c r="BQ121" s="825"/>
      <c r="BR121" s="825"/>
      <c r="BS121" s="825"/>
      <c r="BT121" s="825"/>
      <c r="BU121" s="825"/>
      <c r="BV121" s="825"/>
      <c r="BW121" s="825"/>
      <c r="BX121" s="808" t="s">
        <v>877</v>
      </c>
      <c r="BY121" s="809"/>
      <c r="BZ121" s="809"/>
      <c r="CA121" s="809"/>
      <c r="CB121" s="809"/>
      <c r="CC121" s="809"/>
      <c r="CD121" s="809"/>
      <c r="CE121" s="810"/>
      <c r="CF121" s="811"/>
      <c r="CG121" s="809"/>
      <c r="CH121" s="809"/>
      <c r="CI121" s="809"/>
      <c r="CJ121" s="809"/>
      <c r="CK121" s="809"/>
      <c r="CL121" s="809"/>
      <c r="CM121" s="809"/>
      <c r="CN121" s="809"/>
      <c r="CO121" s="809"/>
      <c r="CP121" s="809"/>
      <c r="CQ121" s="809"/>
      <c r="CR121" s="810"/>
      <c r="CS121" s="803"/>
      <c r="CT121" s="804"/>
      <c r="CU121" s="804"/>
      <c r="CV121" s="804"/>
      <c r="CW121" s="804"/>
      <c r="CX121" s="804"/>
      <c r="CY121" s="804"/>
      <c r="CZ121" s="804"/>
      <c r="DA121" s="804"/>
      <c r="DB121" s="804"/>
      <c r="DC121" s="804"/>
      <c r="DD121" s="804"/>
      <c r="DE121" s="805"/>
      <c r="DF121" s="813"/>
      <c r="DG121" s="814"/>
      <c r="DH121" s="814"/>
      <c r="DI121" s="814"/>
      <c r="DJ121" s="814"/>
      <c r="DK121" s="814"/>
      <c r="DL121" s="814"/>
      <c r="DM121" s="814"/>
      <c r="DN121" s="814"/>
      <c r="DO121" s="814"/>
      <c r="DP121" s="814"/>
      <c r="DQ121" s="814"/>
      <c r="DR121" s="815"/>
      <c r="DS121" s="803"/>
      <c r="DT121" s="804"/>
      <c r="DU121" s="804"/>
      <c r="DV121" s="804"/>
      <c r="DW121" s="804"/>
      <c r="DX121" s="804"/>
      <c r="DY121" s="804"/>
      <c r="DZ121" s="804"/>
      <c r="EA121" s="804"/>
      <c r="EB121" s="804"/>
      <c r="EC121" s="804"/>
      <c r="ED121" s="804"/>
      <c r="EE121" s="805"/>
      <c r="EF121" s="803"/>
      <c r="EG121" s="804"/>
      <c r="EH121" s="804"/>
      <c r="EI121" s="804"/>
      <c r="EJ121" s="804"/>
      <c r="EK121" s="804"/>
      <c r="EL121" s="804"/>
      <c r="EM121" s="804"/>
      <c r="EN121" s="804"/>
      <c r="EO121" s="804"/>
      <c r="EP121" s="804"/>
      <c r="EQ121" s="804"/>
      <c r="ER121" s="805"/>
      <c r="ES121" s="800" t="s">
        <v>746</v>
      </c>
      <c r="ET121" s="801"/>
      <c r="EU121" s="801"/>
      <c r="EV121" s="801"/>
      <c r="EW121" s="801"/>
      <c r="EX121" s="801"/>
      <c r="EY121" s="801"/>
      <c r="EZ121" s="801"/>
      <c r="FA121" s="801"/>
      <c r="FB121" s="801"/>
      <c r="FC121" s="801"/>
      <c r="FD121" s="801"/>
      <c r="FE121" s="802"/>
    </row>
    <row r="122" spans="1:161" ht="12.75" customHeight="1">
      <c r="A122" s="833" t="s">
        <v>878</v>
      </c>
      <c r="B122" s="833"/>
      <c r="C122" s="833"/>
      <c r="D122" s="833"/>
      <c r="E122" s="833"/>
      <c r="F122" s="833"/>
      <c r="G122" s="833"/>
      <c r="H122" s="833"/>
      <c r="I122" s="833"/>
      <c r="J122" s="833"/>
      <c r="K122" s="833"/>
      <c r="L122" s="833"/>
      <c r="M122" s="833"/>
      <c r="N122" s="833"/>
      <c r="O122" s="833"/>
      <c r="P122" s="833"/>
      <c r="Q122" s="833"/>
      <c r="R122" s="833"/>
      <c r="S122" s="833"/>
      <c r="T122" s="833"/>
      <c r="U122" s="833"/>
      <c r="V122" s="833"/>
      <c r="W122" s="833"/>
      <c r="X122" s="833"/>
      <c r="Y122" s="833"/>
      <c r="Z122" s="833"/>
      <c r="AA122" s="833"/>
      <c r="AB122" s="833"/>
      <c r="AC122" s="833"/>
      <c r="AD122" s="833"/>
      <c r="AE122" s="833"/>
      <c r="AF122" s="833"/>
      <c r="AG122" s="833"/>
      <c r="AH122" s="833"/>
      <c r="AI122" s="833"/>
      <c r="AJ122" s="833"/>
      <c r="AK122" s="833"/>
      <c r="AL122" s="833"/>
      <c r="AM122" s="833"/>
      <c r="AN122" s="833"/>
      <c r="AO122" s="833"/>
      <c r="AP122" s="833"/>
      <c r="AQ122" s="833"/>
      <c r="AR122" s="833"/>
      <c r="AS122" s="833"/>
      <c r="AT122" s="833"/>
      <c r="AU122" s="833"/>
      <c r="AV122" s="833"/>
      <c r="AW122" s="833"/>
      <c r="AX122" s="833"/>
      <c r="AY122" s="833"/>
      <c r="AZ122" s="833"/>
      <c r="BA122" s="833"/>
      <c r="BB122" s="833"/>
      <c r="BC122" s="833"/>
      <c r="BD122" s="833"/>
      <c r="BE122" s="833"/>
      <c r="BF122" s="833"/>
      <c r="BG122" s="833"/>
      <c r="BH122" s="833"/>
      <c r="BI122" s="833"/>
      <c r="BJ122" s="833"/>
      <c r="BK122" s="833"/>
      <c r="BL122" s="833"/>
      <c r="BM122" s="833"/>
      <c r="BN122" s="833"/>
      <c r="BO122" s="833"/>
      <c r="BP122" s="833"/>
      <c r="BQ122" s="833"/>
      <c r="BR122" s="833"/>
      <c r="BS122" s="833"/>
      <c r="BT122" s="833"/>
      <c r="BU122" s="833"/>
      <c r="BV122" s="833"/>
      <c r="BW122" s="833"/>
      <c r="BX122" s="834" t="s">
        <v>879</v>
      </c>
      <c r="BY122" s="835"/>
      <c r="BZ122" s="835"/>
      <c r="CA122" s="835"/>
      <c r="CB122" s="835"/>
      <c r="CC122" s="835"/>
      <c r="CD122" s="835"/>
      <c r="CE122" s="836"/>
      <c r="CF122" s="837" t="s">
        <v>746</v>
      </c>
      <c r="CG122" s="835"/>
      <c r="CH122" s="835"/>
      <c r="CI122" s="835"/>
      <c r="CJ122" s="835"/>
      <c r="CK122" s="835"/>
      <c r="CL122" s="835"/>
      <c r="CM122" s="835"/>
      <c r="CN122" s="835"/>
      <c r="CO122" s="835"/>
      <c r="CP122" s="835"/>
      <c r="CQ122" s="835"/>
      <c r="CR122" s="836"/>
      <c r="CS122" s="803"/>
      <c r="CT122" s="804"/>
      <c r="CU122" s="804"/>
      <c r="CV122" s="804"/>
      <c r="CW122" s="804"/>
      <c r="CX122" s="804"/>
      <c r="CY122" s="804"/>
      <c r="CZ122" s="804"/>
      <c r="DA122" s="804"/>
      <c r="DB122" s="804"/>
      <c r="DC122" s="804"/>
      <c r="DD122" s="804"/>
      <c r="DE122" s="805"/>
      <c r="DF122" s="813"/>
      <c r="DG122" s="814"/>
      <c r="DH122" s="814"/>
      <c r="DI122" s="814"/>
      <c r="DJ122" s="814"/>
      <c r="DK122" s="814"/>
      <c r="DL122" s="814"/>
      <c r="DM122" s="814"/>
      <c r="DN122" s="814"/>
      <c r="DO122" s="814"/>
      <c r="DP122" s="814"/>
      <c r="DQ122" s="814"/>
      <c r="DR122" s="815"/>
      <c r="DS122" s="803"/>
      <c r="DT122" s="804"/>
      <c r="DU122" s="804"/>
      <c r="DV122" s="804"/>
      <c r="DW122" s="804"/>
      <c r="DX122" s="804"/>
      <c r="DY122" s="804"/>
      <c r="DZ122" s="804"/>
      <c r="EA122" s="804"/>
      <c r="EB122" s="804"/>
      <c r="EC122" s="804"/>
      <c r="ED122" s="804"/>
      <c r="EE122" s="805"/>
      <c r="EF122" s="803"/>
      <c r="EG122" s="804"/>
      <c r="EH122" s="804"/>
      <c r="EI122" s="804"/>
      <c r="EJ122" s="804"/>
      <c r="EK122" s="804"/>
      <c r="EL122" s="804"/>
      <c r="EM122" s="804"/>
      <c r="EN122" s="804"/>
      <c r="EO122" s="804"/>
      <c r="EP122" s="804"/>
      <c r="EQ122" s="804"/>
      <c r="ER122" s="805"/>
      <c r="ES122" s="800" t="s">
        <v>746</v>
      </c>
      <c r="ET122" s="801"/>
      <c r="EU122" s="801"/>
      <c r="EV122" s="801"/>
      <c r="EW122" s="801"/>
      <c r="EX122" s="801"/>
      <c r="EY122" s="801"/>
      <c r="EZ122" s="801"/>
      <c r="FA122" s="801"/>
      <c r="FB122" s="801"/>
      <c r="FC122" s="801"/>
      <c r="FD122" s="801"/>
      <c r="FE122" s="802"/>
    </row>
    <row r="123" spans="1:161" ht="22.5" customHeight="1">
      <c r="A123" s="824" t="s">
        <v>880</v>
      </c>
      <c r="B123" s="825"/>
      <c r="C123" s="825"/>
      <c r="D123" s="825"/>
      <c r="E123" s="825"/>
      <c r="F123" s="825"/>
      <c r="G123" s="825"/>
      <c r="H123" s="825"/>
      <c r="I123" s="825"/>
      <c r="J123" s="825"/>
      <c r="K123" s="825"/>
      <c r="L123" s="825"/>
      <c r="M123" s="825"/>
      <c r="N123" s="825"/>
      <c r="O123" s="825"/>
      <c r="P123" s="825"/>
      <c r="Q123" s="825"/>
      <c r="R123" s="825"/>
      <c r="S123" s="825"/>
      <c r="T123" s="825"/>
      <c r="U123" s="825"/>
      <c r="V123" s="825"/>
      <c r="W123" s="825"/>
      <c r="X123" s="825"/>
      <c r="Y123" s="825"/>
      <c r="Z123" s="825"/>
      <c r="AA123" s="825"/>
      <c r="AB123" s="825"/>
      <c r="AC123" s="825"/>
      <c r="AD123" s="825"/>
      <c r="AE123" s="825"/>
      <c r="AF123" s="825"/>
      <c r="AG123" s="825"/>
      <c r="AH123" s="825"/>
      <c r="AI123" s="825"/>
      <c r="AJ123" s="825"/>
      <c r="AK123" s="825"/>
      <c r="AL123" s="825"/>
      <c r="AM123" s="825"/>
      <c r="AN123" s="825"/>
      <c r="AO123" s="825"/>
      <c r="AP123" s="825"/>
      <c r="AQ123" s="825"/>
      <c r="AR123" s="825"/>
      <c r="AS123" s="825"/>
      <c r="AT123" s="825"/>
      <c r="AU123" s="825"/>
      <c r="AV123" s="825"/>
      <c r="AW123" s="825"/>
      <c r="AX123" s="825"/>
      <c r="AY123" s="825"/>
      <c r="AZ123" s="825"/>
      <c r="BA123" s="825"/>
      <c r="BB123" s="825"/>
      <c r="BC123" s="825"/>
      <c r="BD123" s="825"/>
      <c r="BE123" s="825"/>
      <c r="BF123" s="825"/>
      <c r="BG123" s="825"/>
      <c r="BH123" s="825"/>
      <c r="BI123" s="825"/>
      <c r="BJ123" s="825"/>
      <c r="BK123" s="825"/>
      <c r="BL123" s="825"/>
      <c r="BM123" s="825"/>
      <c r="BN123" s="825"/>
      <c r="BO123" s="825"/>
      <c r="BP123" s="825"/>
      <c r="BQ123" s="825"/>
      <c r="BR123" s="825"/>
      <c r="BS123" s="825"/>
      <c r="BT123" s="825"/>
      <c r="BU123" s="825"/>
      <c r="BV123" s="825"/>
      <c r="BW123" s="825"/>
      <c r="BX123" s="808" t="s">
        <v>881</v>
      </c>
      <c r="BY123" s="809"/>
      <c r="BZ123" s="809"/>
      <c r="CA123" s="809"/>
      <c r="CB123" s="809"/>
      <c r="CC123" s="809"/>
      <c r="CD123" s="809"/>
      <c r="CE123" s="810"/>
      <c r="CF123" s="811" t="s">
        <v>882</v>
      </c>
      <c r="CG123" s="809"/>
      <c r="CH123" s="809"/>
      <c r="CI123" s="809"/>
      <c r="CJ123" s="809"/>
      <c r="CK123" s="809"/>
      <c r="CL123" s="809"/>
      <c r="CM123" s="809"/>
      <c r="CN123" s="809"/>
      <c r="CO123" s="809"/>
      <c r="CP123" s="809"/>
      <c r="CQ123" s="809"/>
      <c r="CR123" s="810"/>
      <c r="CS123" s="803"/>
      <c r="CT123" s="804"/>
      <c r="CU123" s="804"/>
      <c r="CV123" s="804"/>
      <c r="CW123" s="804"/>
      <c r="CX123" s="804"/>
      <c r="CY123" s="804"/>
      <c r="CZ123" s="804"/>
      <c r="DA123" s="804"/>
      <c r="DB123" s="804"/>
      <c r="DC123" s="804"/>
      <c r="DD123" s="804"/>
      <c r="DE123" s="805"/>
      <c r="DF123" s="813"/>
      <c r="DG123" s="814"/>
      <c r="DH123" s="814"/>
      <c r="DI123" s="814"/>
      <c r="DJ123" s="814"/>
      <c r="DK123" s="814"/>
      <c r="DL123" s="814"/>
      <c r="DM123" s="814"/>
      <c r="DN123" s="814"/>
      <c r="DO123" s="814"/>
      <c r="DP123" s="814"/>
      <c r="DQ123" s="814"/>
      <c r="DR123" s="815"/>
      <c r="DS123" s="803"/>
      <c r="DT123" s="804"/>
      <c r="DU123" s="804"/>
      <c r="DV123" s="804"/>
      <c r="DW123" s="804"/>
      <c r="DX123" s="804"/>
      <c r="DY123" s="804"/>
      <c r="DZ123" s="804"/>
      <c r="EA123" s="804"/>
      <c r="EB123" s="804"/>
      <c r="EC123" s="804"/>
      <c r="ED123" s="804"/>
      <c r="EE123" s="805"/>
      <c r="EF123" s="803"/>
      <c r="EG123" s="804"/>
      <c r="EH123" s="804"/>
      <c r="EI123" s="804"/>
      <c r="EJ123" s="804"/>
      <c r="EK123" s="804"/>
      <c r="EL123" s="804"/>
      <c r="EM123" s="804"/>
      <c r="EN123" s="804"/>
      <c r="EO123" s="804"/>
      <c r="EP123" s="804"/>
      <c r="EQ123" s="804"/>
      <c r="ER123" s="805"/>
      <c r="ES123" s="800" t="s">
        <v>746</v>
      </c>
      <c r="ET123" s="801"/>
      <c r="EU123" s="801"/>
      <c r="EV123" s="801"/>
      <c r="EW123" s="801"/>
      <c r="EX123" s="801"/>
      <c r="EY123" s="801"/>
      <c r="EZ123" s="801"/>
      <c r="FA123" s="801"/>
      <c r="FB123" s="801"/>
      <c r="FC123" s="801"/>
      <c r="FD123" s="801"/>
      <c r="FE123" s="802"/>
    </row>
    <row r="124" spans="1:161" ht="11.25" customHeight="1" thickBot="1">
      <c r="A124" s="824"/>
      <c r="B124" s="825"/>
      <c r="C124" s="825"/>
      <c r="D124" s="825"/>
      <c r="E124" s="825"/>
      <c r="F124" s="825"/>
      <c r="G124" s="825"/>
      <c r="H124" s="825"/>
      <c r="I124" s="825"/>
      <c r="J124" s="825"/>
      <c r="K124" s="825"/>
      <c r="L124" s="825"/>
      <c r="M124" s="825"/>
      <c r="N124" s="825"/>
      <c r="O124" s="825"/>
      <c r="P124" s="825"/>
      <c r="Q124" s="825"/>
      <c r="R124" s="825"/>
      <c r="S124" s="825"/>
      <c r="T124" s="825"/>
      <c r="U124" s="825"/>
      <c r="V124" s="825"/>
      <c r="W124" s="825"/>
      <c r="X124" s="825"/>
      <c r="Y124" s="825"/>
      <c r="Z124" s="825"/>
      <c r="AA124" s="825"/>
      <c r="AB124" s="825"/>
      <c r="AC124" s="825"/>
      <c r="AD124" s="825"/>
      <c r="AE124" s="825"/>
      <c r="AF124" s="825"/>
      <c r="AG124" s="825"/>
      <c r="AH124" s="825"/>
      <c r="AI124" s="825"/>
      <c r="AJ124" s="825"/>
      <c r="AK124" s="825"/>
      <c r="AL124" s="825"/>
      <c r="AM124" s="825"/>
      <c r="AN124" s="825"/>
      <c r="AO124" s="825"/>
      <c r="AP124" s="825"/>
      <c r="AQ124" s="825"/>
      <c r="AR124" s="825"/>
      <c r="AS124" s="825"/>
      <c r="AT124" s="825"/>
      <c r="AU124" s="825"/>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5"/>
      <c r="BQ124" s="825"/>
      <c r="BR124" s="825"/>
      <c r="BS124" s="825"/>
      <c r="BT124" s="825"/>
      <c r="BU124" s="825"/>
      <c r="BV124" s="825"/>
      <c r="BW124" s="825"/>
      <c r="BX124" s="826"/>
      <c r="BY124" s="827"/>
      <c r="BZ124" s="827"/>
      <c r="CA124" s="827"/>
      <c r="CB124" s="827"/>
      <c r="CC124" s="827"/>
      <c r="CD124" s="827"/>
      <c r="CE124" s="828"/>
      <c r="CF124" s="829"/>
      <c r="CG124" s="827"/>
      <c r="CH124" s="827"/>
      <c r="CI124" s="827"/>
      <c r="CJ124" s="827"/>
      <c r="CK124" s="827"/>
      <c r="CL124" s="827"/>
      <c r="CM124" s="827"/>
      <c r="CN124" s="827"/>
      <c r="CO124" s="827"/>
      <c r="CP124" s="827"/>
      <c r="CQ124" s="827"/>
      <c r="CR124" s="828"/>
      <c r="CS124" s="818"/>
      <c r="CT124" s="819"/>
      <c r="CU124" s="819"/>
      <c r="CV124" s="819"/>
      <c r="CW124" s="819"/>
      <c r="CX124" s="819"/>
      <c r="CY124" s="819"/>
      <c r="CZ124" s="819"/>
      <c r="DA124" s="819"/>
      <c r="DB124" s="819"/>
      <c r="DC124" s="819"/>
      <c r="DD124" s="819"/>
      <c r="DE124" s="820"/>
      <c r="DF124" s="830"/>
      <c r="DG124" s="831"/>
      <c r="DH124" s="831"/>
      <c r="DI124" s="831"/>
      <c r="DJ124" s="831"/>
      <c r="DK124" s="831"/>
      <c r="DL124" s="831"/>
      <c r="DM124" s="831"/>
      <c r="DN124" s="831"/>
      <c r="DO124" s="831"/>
      <c r="DP124" s="831"/>
      <c r="DQ124" s="831"/>
      <c r="DR124" s="832"/>
      <c r="DS124" s="818"/>
      <c r="DT124" s="819"/>
      <c r="DU124" s="819"/>
      <c r="DV124" s="819"/>
      <c r="DW124" s="819"/>
      <c r="DX124" s="819"/>
      <c r="DY124" s="819"/>
      <c r="DZ124" s="819"/>
      <c r="EA124" s="819"/>
      <c r="EB124" s="819"/>
      <c r="EC124" s="819"/>
      <c r="ED124" s="819"/>
      <c r="EE124" s="820"/>
      <c r="EF124" s="818"/>
      <c r="EG124" s="819"/>
      <c r="EH124" s="819"/>
      <c r="EI124" s="819"/>
      <c r="EJ124" s="819"/>
      <c r="EK124" s="819"/>
      <c r="EL124" s="819"/>
      <c r="EM124" s="819"/>
      <c r="EN124" s="819"/>
      <c r="EO124" s="819"/>
      <c r="EP124" s="819"/>
      <c r="EQ124" s="819"/>
      <c r="ER124" s="820"/>
      <c r="ES124" s="821"/>
      <c r="ET124" s="822"/>
      <c r="EU124" s="822"/>
      <c r="EV124" s="822"/>
      <c r="EW124" s="822"/>
      <c r="EX124" s="822"/>
      <c r="EY124" s="822"/>
      <c r="EZ124" s="822"/>
      <c r="FA124" s="822"/>
      <c r="FB124" s="822"/>
      <c r="FC124" s="822"/>
      <c r="FD124" s="822"/>
      <c r="FE124" s="823"/>
    </row>
    <row r="125" ht="3" customHeight="1"/>
    <row r="126" s="558" customFormat="1" ht="11.25" customHeight="1">
      <c r="A126" s="565" t="s">
        <v>883</v>
      </c>
    </row>
    <row r="127" s="558" customFormat="1" ht="11.25" customHeight="1">
      <c r="A127" s="565" t="s">
        <v>884</v>
      </c>
    </row>
    <row r="128" s="558" customFormat="1" ht="11.25" customHeight="1">
      <c r="A128" s="565" t="s">
        <v>885</v>
      </c>
    </row>
    <row r="129" s="558" customFormat="1" ht="10.5" customHeight="1">
      <c r="A129" s="565" t="s">
        <v>886</v>
      </c>
    </row>
    <row r="130" s="558" customFormat="1" ht="10.5" customHeight="1">
      <c r="A130" s="565" t="s">
        <v>887</v>
      </c>
    </row>
    <row r="131" s="558" customFormat="1" ht="10.5" customHeight="1">
      <c r="A131" s="565" t="s">
        <v>888</v>
      </c>
    </row>
    <row r="132" spans="1:161" s="558" customFormat="1" ht="19.5" customHeight="1">
      <c r="A132" s="816" t="s">
        <v>889</v>
      </c>
      <c r="B132" s="816"/>
      <c r="C132" s="816"/>
      <c r="D132" s="816"/>
      <c r="E132" s="816"/>
      <c r="F132" s="816"/>
      <c r="G132" s="816"/>
      <c r="H132" s="816"/>
      <c r="I132" s="816"/>
      <c r="J132" s="816"/>
      <c r="K132" s="816"/>
      <c r="L132" s="816"/>
      <c r="M132" s="816"/>
      <c r="N132" s="816"/>
      <c r="O132" s="816"/>
      <c r="P132" s="816"/>
      <c r="Q132" s="816"/>
      <c r="R132" s="816"/>
      <c r="S132" s="816"/>
      <c r="T132" s="816"/>
      <c r="U132" s="816"/>
      <c r="V132" s="816"/>
      <c r="W132" s="816"/>
      <c r="X132" s="816"/>
      <c r="Y132" s="816"/>
      <c r="Z132" s="816"/>
      <c r="AA132" s="816"/>
      <c r="AB132" s="816"/>
      <c r="AC132" s="816"/>
      <c r="AD132" s="816"/>
      <c r="AE132" s="816"/>
      <c r="AF132" s="816"/>
      <c r="AG132" s="816"/>
      <c r="AH132" s="816"/>
      <c r="AI132" s="816"/>
      <c r="AJ132" s="816"/>
      <c r="AK132" s="816"/>
      <c r="AL132" s="816"/>
      <c r="AM132" s="816"/>
      <c r="AN132" s="816"/>
      <c r="AO132" s="816"/>
      <c r="AP132" s="816"/>
      <c r="AQ132" s="816"/>
      <c r="AR132" s="816"/>
      <c r="AS132" s="816"/>
      <c r="AT132" s="816"/>
      <c r="AU132" s="816"/>
      <c r="AV132" s="816"/>
      <c r="AW132" s="816"/>
      <c r="AX132" s="816"/>
      <c r="AY132" s="816"/>
      <c r="AZ132" s="816"/>
      <c r="BA132" s="816"/>
      <c r="BB132" s="816"/>
      <c r="BC132" s="816"/>
      <c r="BD132" s="816"/>
      <c r="BE132" s="816"/>
      <c r="BF132" s="816"/>
      <c r="BG132" s="816"/>
      <c r="BH132" s="816"/>
      <c r="BI132" s="816"/>
      <c r="BJ132" s="816"/>
      <c r="BK132" s="816"/>
      <c r="BL132" s="816"/>
      <c r="BM132" s="816"/>
      <c r="BN132" s="816"/>
      <c r="BO132" s="816"/>
      <c r="BP132" s="816"/>
      <c r="BQ132" s="816"/>
      <c r="BR132" s="816"/>
      <c r="BS132" s="816"/>
      <c r="BT132" s="816"/>
      <c r="BU132" s="816"/>
      <c r="BV132" s="816"/>
      <c r="BW132" s="816"/>
      <c r="BX132" s="816"/>
      <c r="BY132" s="816"/>
      <c r="BZ132" s="816"/>
      <c r="CA132" s="816"/>
      <c r="CB132" s="816"/>
      <c r="CC132" s="816"/>
      <c r="CD132" s="816"/>
      <c r="CE132" s="816"/>
      <c r="CF132" s="816"/>
      <c r="CG132" s="816"/>
      <c r="CH132" s="816"/>
      <c r="CI132" s="816"/>
      <c r="CJ132" s="816"/>
      <c r="CK132" s="816"/>
      <c r="CL132" s="816"/>
      <c r="CM132" s="816"/>
      <c r="CN132" s="816"/>
      <c r="CO132" s="816"/>
      <c r="CP132" s="816"/>
      <c r="CQ132" s="816"/>
      <c r="CR132" s="816"/>
      <c r="CS132" s="816"/>
      <c r="CT132" s="816"/>
      <c r="CU132" s="816"/>
      <c r="CV132" s="816"/>
      <c r="CW132" s="816"/>
      <c r="CX132" s="816"/>
      <c r="CY132" s="816"/>
      <c r="CZ132" s="816"/>
      <c r="DA132" s="816"/>
      <c r="DB132" s="816"/>
      <c r="DC132" s="816"/>
      <c r="DD132" s="816"/>
      <c r="DE132" s="816"/>
      <c r="DF132" s="816"/>
      <c r="DG132" s="816"/>
      <c r="DH132" s="816"/>
      <c r="DI132" s="816"/>
      <c r="DJ132" s="816"/>
      <c r="DK132" s="816"/>
      <c r="DL132" s="816"/>
      <c r="DM132" s="816"/>
      <c r="DN132" s="816"/>
      <c r="DO132" s="816"/>
      <c r="DP132" s="816"/>
      <c r="DQ132" s="816"/>
      <c r="DR132" s="816"/>
      <c r="DS132" s="816"/>
      <c r="DT132" s="816"/>
      <c r="DU132" s="816"/>
      <c r="DV132" s="816"/>
      <c r="DW132" s="816"/>
      <c r="DX132" s="816"/>
      <c r="DY132" s="816"/>
      <c r="DZ132" s="816"/>
      <c r="EA132" s="816"/>
      <c r="EB132" s="816"/>
      <c r="EC132" s="816"/>
      <c r="ED132" s="816"/>
      <c r="EE132" s="816"/>
      <c r="EF132" s="816"/>
      <c r="EG132" s="816"/>
      <c r="EH132" s="816"/>
      <c r="EI132" s="816"/>
      <c r="EJ132" s="816"/>
      <c r="EK132" s="816"/>
      <c r="EL132" s="816"/>
      <c r="EM132" s="816"/>
      <c r="EN132" s="816"/>
      <c r="EO132" s="816"/>
      <c r="EP132" s="816"/>
      <c r="EQ132" s="816"/>
      <c r="ER132" s="816"/>
      <c r="ES132" s="816"/>
      <c r="ET132" s="816"/>
      <c r="EU132" s="816"/>
      <c r="EV132" s="816"/>
      <c r="EW132" s="816"/>
      <c r="EX132" s="816"/>
      <c r="EY132" s="816"/>
      <c r="EZ132" s="816"/>
      <c r="FA132" s="816"/>
      <c r="FB132" s="816"/>
      <c r="FC132" s="816"/>
      <c r="FD132" s="816"/>
      <c r="FE132" s="816"/>
    </row>
    <row r="133" s="558" customFormat="1" ht="10.5" customHeight="1">
      <c r="A133" s="565" t="s">
        <v>890</v>
      </c>
    </row>
    <row r="134" spans="1:161" s="558" customFormat="1" ht="30" customHeight="1">
      <c r="A134" s="816" t="s">
        <v>891</v>
      </c>
      <c r="B134" s="816"/>
      <c r="C134" s="816"/>
      <c r="D134" s="816"/>
      <c r="E134" s="816"/>
      <c r="F134" s="816"/>
      <c r="G134" s="816"/>
      <c r="H134" s="816"/>
      <c r="I134" s="816"/>
      <c r="J134" s="816"/>
      <c r="K134" s="816"/>
      <c r="L134" s="816"/>
      <c r="M134" s="816"/>
      <c r="N134" s="816"/>
      <c r="O134" s="816"/>
      <c r="P134" s="816"/>
      <c r="Q134" s="816"/>
      <c r="R134" s="816"/>
      <c r="S134" s="816"/>
      <c r="T134" s="816"/>
      <c r="U134" s="816"/>
      <c r="V134" s="816"/>
      <c r="W134" s="816"/>
      <c r="X134" s="816"/>
      <c r="Y134" s="816"/>
      <c r="Z134" s="816"/>
      <c r="AA134" s="816"/>
      <c r="AB134" s="816"/>
      <c r="AC134" s="816"/>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6"/>
      <c r="AY134" s="816"/>
      <c r="AZ134" s="816"/>
      <c r="BA134" s="816"/>
      <c r="BB134" s="816"/>
      <c r="BC134" s="816"/>
      <c r="BD134" s="816"/>
      <c r="BE134" s="816"/>
      <c r="BF134" s="816"/>
      <c r="BG134" s="816"/>
      <c r="BH134" s="816"/>
      <c r="BI134" s="816"/>
      <c r="BJ134" s="816"/>
      <c r="BK134" s="816"/>
      <c r="BL134" s="816"/>
      <c r="BM134" s="816"/>
      <c r="BN134" s="816"/>
      <c r="BO134" s="816"/>
      <c r="BP134" s="816"/>
      <c r="BQ134" s="816"/>
      <c r="BR134" s="816"/>
      <c r="BS134" s="816"/>
      <c r="BT134" s="816"/>
      <c r="BU134" s="816"/>
      <c r="BV134" s="816"/>
      <c r="BW134" s="816"/>
      <c r="BX134" s="816"/>
      <c r="BY134" s="816"/>
      <c r="BZ134" s="816"/>
      <c r="CA134" s="816"/>
      <c r="CB134" s="816"/>
      <c r="CC134" s="816"/>
      <c r="CD134" s="816"/>
      <c r="CE134" s="816"/>
      <c r="CF134" s="816"/>
      <c r="CG134" s="816"/>
      <c r="CH134" s="816"/>
      <c r="CI134" s="816"/>
      <c r="CJ134" s="816"/>
      <c r="CK134" s="816"/>
      <c r="CL134" s="816"/>
      <c r="CM134" s="816"/>
      <c r="CN134" s="816"/>
      <c r="CO134" s="816"/>
      <c r="CP134" s="816"/>
      <c r="CQ134" s="816"/>
      <c r="CR134" s="816"/>
      <c r="CS134" s="816"/>
      <c r="CT134" s="816"/>
      <c r="CU134" s="816"/>
      <c r="CV134" s="816"/>
      <c r="CW134" s="816"/>
      <c r="CX134" s="816"/>
      <c r="CY134" s="816"/>
      <c r="CZ134" s="816"/>
      <c r="DA134" s="816"/>
      <c r="DB134" s="816"/>
      <c r="DC134" s="816"/>
      <c r="DD134" s="816"/>
      <c r="DE134" s="816"/>
      <c r="DF134" s="816"/>
      <c r="DG134" s="816"/>
      <c r="DH134" s="816"/>
      <c r="DI134" s="816"/>
      <c r="DJ134" s="816"/>
      <c r="DK134" s="816"/>
      <c r="DL134" s="816"/>
      <c r="DM134" s="816"/>
      <c r="DN134" s="816"/>
      <c r="DO134" s="816"/>
      <c r="DP134" s="816"/>
      <c r="DQ134" s="816"/>
      <c r="DR134" s="816"/>
      <c r="DS134" s="816"/>
      <c r="DT134" s="816"/>
      <c r="DU134" s="816"/>
      <c r="DV134" s="816"/>
      <c r="DW134" s="816"/>
      <c r="DX134" s="816"/>
      <c r="DY134" s="816"/>
      <c r="DZ134" s="816"/>
      <c r="EA134" s="816"/>
      <c r="EB134" s="816"/>
      <c r="EC134" s="816"/>
      <c r="ED134" s="816"/>
      <c r="EE134" s="816"/>
      <c r="EF134" s="816"/>
      <c r="EG134" s="816"/>
      <c r="EH134" s="816"/>
      <c r="EI134" s="816"/>
      <c r="EJ134" s="816"/>
      <c r="EK134" s="816"/>
      <c r="EL134" s="816"/>
      <c r="EM134" s="816"/>
      <c r="EN134" s="816"/>
      <c r="EO134" s="816"/>
      <c r="EP134" s="816"/>
      <c r="EQ134" s="816"/>
      <c r="ER134" s="816"/>
      <c r="ES134" s="816"/>
      <c r="ET134" s="816"/>
      <c r="EU134" s="816"/>
      <c r="EV134" s="816"/>
      <c r="EW134" s="816"/>
      <c r="EX134" s="816"/>
      <c r="EY134" s="816"/>
      <c r="EZ134" s="816"/>
      <c r="FA134" s="816"/>
      <c r="FB134" s="816"/>
      <c r="FC134" s="816"/>
      <c r="FD134" s="816"/>
      <c r="FE134" s="816"/>
    </row>
    <row r="135" spans="1:161" s="558" customFormat="1" ht="19.5" customHeight="1">
      <c r="A135" s="816" t="s">
        <v>892</v>
      </c>
      <c r="B135" s="816"/>
      <c r="C135" s="816"/>
      <c r="D135" s="816"/>
      <c r="E135" s="816"/>
      <c r="F135" s="816"/>
      <c r="G135" s="816"/>
      <c r="H135" s="816"/>
      <c r="I135" s="816"/>
      <c r="J135" s="816"/>
      <c r="K135" s="816"/>
      <c r="L135" s="816"/>
      <c r="M135" s="816"/>
      <c r="N135" s="816"/>
      <c r="O135" s="816"/>
      <c r="P135" s="816"/>
      <c r="Q135" s="816"/>
      <c r="R135" s="816"/>
      <c r="S135" s="816"/>
      <c r="T135" s="816"/>
      <c r="U135" s="816"/>
      <c r="V135" s="816"/>
      <c r="W135" s="816"/>
      <c r="X135" s="816"/>
      <c r="Y135" s="816"/>
      <c r="Z135" s="816"/>
      <c r="AA135" s="816"/>
      <c r="AB135" s="816"/>
      <c r="AC135" s="816"/>
      <c r="AD135" s="816"/>
      <c r="AE135" s="816"/>
      <c r="AF135" s="816"/>
      <c r="AG135" s="816"/>
      <c r="AH135" s="816"/>
      <c r="AI135" s="816"/>
      <c r="AJ135" s="816"/>
      <c r="AK135" s="816"/>
      <c r="AL135" s="816"/>
      <c r="AM135" s="816"/>
      <c r="AN135" s="816"/>
      <c r="AO135" s="816"/>
      <c r="AP135" s="816"/>
      <c r="AQ135" s="816"/>
      <c r="AR135" s="816"/>
      <c r="AS135" s="816"/>
      <c r="AT135" s="816"/>
      <c r="AU135" s="816"/>
      <c r="AV135" s="816"/>
      <c r="AW135" s="816"/>
      <c r="AX135" s="816"/>
      <c r="AY135" s="816"/>
      <c r="AZ135" s="816"/>
      <c r="BA135" s="816"/>
      <c r="BB135" s="816"/>
      <c r="BC135" s="816"/>
      <c r="BD135" s="816"/>
      <c r="BE135" s="816"/>
      <c r="BF135" s="816"/>
      <c r="BG135" s="816"/>
      <c r="BH135" s="816"/>
      <c r="BI135" s="816"/>
      <c r="BJ135" s="816"/>
      <c r="BK135" s="816"/>
      <c r="BL135" s="816"/>
      <c r="BM135" s="816"/>
      <c r="BN135" s="816"/>
      <c r="BO135" s="816"/>
      <c r="BP135" s="816"/>
      <c r="BQ135" s="816"/>
      <c r="BR135" s="816"/>
      <c r="BS135" s="816"/>
      <c r="BT135" s="816"/>
      <c r="BU135" s="816"/>
      <c r="BV135" s="816"/>
      <c r="BW135" s="816"/>
      <c r="BX135" s="816"/>
      <c r="BY135" s="816"/>
      <c r="BZ135" s="816"/>
      <c r="CA135" s="816"/>
      <c r="CB135" s="816"/>
      <c r="CC135" s="816"/>
      <c r="CD135" s="816"/>
      <c r="CE135" s="816"/>
      <c r="CF135" s="816"/>
      <c r="CG135" s="816"/>
      <c r="CH135" s="816"/>
      <c r="CI135" s="816"/>
      <c r="CJ135" s="816"/>
      <c r="CK135" s="816"/>
      <c r="CL135" s="816"/>
      <c r="CM135" s="816"/>
      <c r="CN135" s="816"/>
      <c r="CO135" s="816"/>
      <c r="CP135" s="816"/>
      <c r="CQ135" s="816"/>
      <c r="CR135" s="816"/>
      <c r="CS135" s="816"/>
      <c r="CT135" s="816"/>
      <c r="CU135" s="816"/>
      <c r="CV135" s="816"/>
      <c r="CW135" s="816"/>
      <c r="CX135" s="816"/>
      <c r="CY135" s="816"/>
      <c r="CZ135" s="816"/>
      <c r="DA135" s="816"/>
      <c r="DB135" s="816"/>
      <c r="DC135" s="816"/>
      <c r="DD135" s="816"/>
      <c r="DE135" s="816"/>
      <c r="DF135" s="816"/>
      <c r="DG135" s="816"/>
      <c r="DH135" s="816"/>
      <c r="DI135" s="816"/>
      <c r="DJ135" s="816"/>
      <c r="DK135" s="816"/>
      <c r="DL135" s="816"/>
      <c r="DM135" s="816"/>
      <c r="DN135" s="816"/>
      <c r="DO135" s="816"/>
      <c r="DP135" s="816"/>
      <c r="DQ135" s="816"/>
      <c r="DR135" s="816"/>
      <c r="DS135" s="816"/>
      <c r="DT135" s="816"/>
      <c r="DU135" s="816"/>
      <c r="DV135" s="816"/>
      <c r="DW135" s="816"/>
      <c r="DX135" s="816"/>
      <c r="DY135" s="816"/>
      <c r="DZ135" s="816"/>
      <c r="EA135" s="816"/>
      <c r="EB135" s="816"/>
      <c r="EC135" s="816"/>
      <c r="ED135" s="816"/>
      <c r="EE135" s="816"/>
      <c r="EF135" s="816"/>
      <c r="EG135" s="816"/>
      <c r="EH135" s="816"/>
      <c r="EI135" s="816"/>
      <c r="EJ135" s="816"/>
      <c r="EK135" s="816"/>
      <c r="EL135" s="816"/>
      <c r="EM135" s="816"/>
      <c r="EN135" s="816"/>
      <c r="EO135" s="816"/>
      <c r="EP135" s="816"/>
      <c r="EQ135" s="816"/>
      <c r="ER135" s="816"/>
      <c r="ES135" s="816"/>
      <c r="ET135" s="816"/>
      <c r="EU135" s="816"/>
      <c r="EV135" s="816"/>
      <c r="EW135" s="816"/>
      <c r="EX135" s="816"/>
      <c r="EY135" s="816"/>
      <c r="EZ135" s="816"/>
      <c r="FA135" s="816"/>
      <c r="FB135" s="816"/>
      <c r="FC135" s="816"/>
      <c r="FD135" s="816"/>
      <c r="FE135" s="816"/>
    </row>
    <row r="136" spans="1:161" s="558" customFormat="1" ht="30" customHeight="1">
      <c r="A136" s="816" t="s">
        <v>893</v>
      </c>
      <c r="B136" s="816"/>
      <c r="C136" s="816"/>
      <c r="D136" s="816"/>
      <c r="E136" s="816"/>
      <c r="F136" s="816"/>
      <c r="G136" s="816"/>
      <c r="H136" s="816"/>
      <c r="I136" s="816"/>
      <c r="J136" s="816"/>
      <c r="K136" s="816"/>
      <c r="L136" s="816"/>
      <c r="M136" s="816"/>
      <c r="N136" s="816"/>
      <c r="O136" s="816"/>
      <c r="P136" s="816"/>
      <c r="Q136" s="816"/>
      <c r="R136" s="816"/>
      <c r="S136" s="816"/>
      <c r="T136" s="816"/>
      <c r="U136" s="816"/>
      <c r="V136" s="816"/>
      <c r="W136" s="816"/>
      <c r="X136" s="816"/>
      <c r="Y136" s="816"/>
      <c r="Z136" s="816"/>
      <c r="AA136" s="816"/>
      <c r="AB136" s="816"/>
      <c r="AC136" s="816"/>
      <c r="AD136" s="816"/>
      <c r="AE136" s="816"/>
      <c r="AF136" s="816"/>
      <c r="AG136" s="816"/>
      <c r="AH136" s="816"/>
      <c r="AI136" s="816"/>
      <c r="AJ136" s="816"/>
      <c r="AK136" s="816"/>
      <c r="AL136" s="816"/>
      <c r="AM136" s="816"/>
      <c r="AN136" s="816"/>
      <c r="AO136" s="816"/>
      <c r="AP136" s="816"/>
      <c r="AQ136" s="816"/>
      <c r="AR136" s="816"/>
      <c r="AS136" s="816"/>
      <c r="AT136" s="816"/>
      <c r="AU136" s="816"/>
      <c r="AV136" s="816"/>
      <c r="AW136" s="816"/>
      <c r="AX136" s="816"/>
      <c r="AY136" s="816"/>
      <c r="AZ136" s="816"/>
      <c r="BA136" s="816"/>
      <c r="BB136" s="816"/>
      <c r="BC136" s="816"/>
      <c r="BD136" s="816"/>
      <c r="BE136" s="816"/>
      <c r="BF136" s="816"/>
      <c r="BG136" s="816"/>
      <c r="BH136" s="816"/>
      <c r="BI136" s="816"/>
      <c r="BJ136" s="816"/>
      <c r="BK136" s="816"/>
      <c r="BL136" s="816"/>
      <c r="BM136" s="816"/>
      <c r="BN136" s="816"/>
      <c r="BO136" s="816"/>
      <c r="BP136" s="816"/>
      <c r="BQ136" s="816"/>
      <c r="BR136" s="816"/>
      <c r="BS136" s="816"/>
      <c r="BT136" s="816"/>
      <c r="BU136" s="816"/>
      <c r="BV136" s="816"/>
      <c r="BW136" s="816"/>
      <c r="BX136" s="816"/>
      <c r="BY136" s="816"/>
      <c r="BZ136" s="816"/>
      <c r="CA136" s="816"/>
      <c r="CB136" s="816"/>
      <c r="CC136" s="816"/>
      <c r="CD136" s="816"/>
      <c r="CE136" s="816"/>
      <c r="CF136" s="816"/>
      <c r="CG136" s="816"/>
      <c r="CH136" s="816"/>
      <c r="CI136" s="816"/>
      <c r="CJ136" s="816"/>
      <c r="CK136" s="816"/>
      <c r="CL136" s="816"/>
      <c r="CM136" s="816"/>
      <c r="CN136" s="816"/>
      <c r="CO136" s="816"/>
      <c r="CP136" s="816"/>
      <c r="CQ136" s="816"/>
      <c r="CR136" s="816"/>
      <c r="CS136" s="816"/>
      <c r="CT136" s="816"/>
      <c r="CU136" s="816"/>
      <c r="CV136" s="816"/>
      <c r="CW136" s="816"/>
      <c r="CX136" s="816"/>
      <c r="CY136" s="816"/>
      <c r="CZ136" s="816"/>
      <c r="DA136" s="816"/>
      <c r="DB136" s="816"/>
      <c r="DC136" s="816"/>
      <c r="DD136" s="816"/>
      <c r="DE136" s="816"/>
      <c r="DF136" s="816"/>
      <c r="DG136" s="816"/>
      <c r="DH136" s="816"/>
      <c r="DI136" s="816"/>
      <c r="DJ136" s="816"/>
      <c r="DK136" s="816"/>
      <c r="DL136" s="816"/>
      <c r="DM136" s="816"/>
      <c r="DN136" s="816"/>
      <c r="DO136" s="816"/>
      <c r="DP136" s="816"/>
      <c r="DQ136" s="816"/>
      <c r="DR136" s="816"/>
      <c r="DS136" s="816"/>
      <c r="DT136" s="816"/>
      <c r="DU136" s="816"/>
      <c r="DV136" s="816"/>
      <c r="DW136" s="816"/>
      <c r="DX136" s="816"/>
      <c r="DY136" s="816"/>
      <c r="DZ136" s="816"/>
      <c r="EA136" s="816"/>
      <c r="EB136" s="816"/>
      <c r="EC136" s="816"/>
      <c r="ED136" s="816"/>
      <c r="EE136" s="816"/>
      <c r="EF136" s="816"/>
      <c r="EG136" s="816"/>
      <c r="EH136" s="816"/>
      <c r="EI136" s="816"/>
      <c r="EJ136" s="816"/>
      <c r="EK136" s="816"/>
      <c r="EL136" s="816"/>
      <c r="EM136" s="816"/>
      <c r="EN136" s="816"/>
      <c r="EO136" s="816"/>
      <c r="EP136" s="816"/>
      <c r="EQ136" s="816"/>
      <c r="ER136" s="816"/>
      <c r="ES136" s="816"/>
      <c r="ET136" s="816"/>
      <c r="EU136" s="816"/>
      <c r="EV136" s="816"/>
      <c r="EW136" s="816"/>
      <c r="EX136" s="816"/>
      <c r="EY136" s="816"/>
      <c r="EZ136" s="816"/>
      <c r="FA136" s="816"/>
      <c r="FB136" s="816"/>
      <c r="FC136" s="816"/>
      <c r="FD136" s="816"/>
      <c r="FE136" s="816"/>
    </row>
    <row r="137" s="558" customFormat="1" ht="11.25" customHeight="1">
      <c r="A137" s="565" t="s">
        <v>894</v>
      </c>
    </row>
    <row r="138" s="558" customFormat="1" ht="11.25" customHeight="1">
      <c r="A138" s="565" t="s">
        <v>895</v>
      </c>
    </row>
    <row r="139" spans="1:161" s="558" customFormat="1" ht="30" customHeight="1">
      <c r="A139" s="816" t="s">
        <v>896</v>
      </c>
      <c r="B139" s="816"/>
      <c r="C139" s="816"/>
      <c r="D139" s="816"/>
      <c r="E139" s="816"/>
      <c r="F139" s="816"/>
      <c r="G139" s="816"/>
      <c r="H139" s="816"/>
      <c r="I139" s="816"/>
      <c r="J139" s="816"/>
      <c r="K139" s="816"/>
      <c r="L139" s="816"/>
      <c r="M139" s="816"/>
      <c r="N139" s="816"/>
      <c r="O139" s="816"/>
      <c r="P139" s="816"/>
      <c r="Q139" s="816"/>
      <c r="R139" s="816"/>
      <c r="S139" s="816"/>
      <c r="T139" s="816"/>
      <c r="U139" s="816"/>
      <c r="V139" s="816"/>
      <c r="W139" s="816"/>
      <c r="X139" s="816"/>
      <c r="Y139" s="816"/>
      <c r="Z139" s="816"/>
      <c r="AA139" s="816"/>
      <c r="AB139" s="816"/>
      <c r="AC139" s="816"/>
      <c r="AD139" s="816"/>
      <c r="AE139" s="816"/>
      <c r="AF139" s="816"/>
      <c r="AG139" s="816"/>
      <c r="AH139" s="816"/>
      <c r="AI139" s="816"/>
      <c r="AJ139" s="816"/>
      <c r="AK139" s="816"/>
      <c r="AL139" s="816"/>
      <c r="AM139" s="816"/>
      <c r="AN139" s="816"/>
      <c r="AO139" s="816"/>
      <c r="AP139" s="816"/>
      <c r="AQ139" s="816"/>
      <c r="AR139" s="816"/>
      <c r="AS139" s="816"/>
      <c r="AT139" s="816"/>
      <c r="AU139" s="816"/>
      <c r="AV139" s="816"/>
      <c r="AW139" s="816"/>
      <c r="AX139" s="816"/>
      <c r="AY139" s="816"/>
      <c r="AZ139" s="816"/>
      <c r="BA139" s="816"/>
      <c r="BB139" s="816"/>
      <c r="BC139" s="816"/>
      <c r="BD139" s="816"/>
      <c r="BE139" s="816"/>
      <c r="BF139" s="816"/>
      <c r="BG139" s="816"/>
      <c r="BH139" s="816"/>
      <c r="BI139" s="816"/>
      <c r="BJ139" s="816"/>
      <c r="BK139" s="816"/>
      <c r="BL139" s="816"/>
      <c r="BM139" s="816"/>
      <c r="BN139" s="816"/>
      <c r="BO139" s="816"/>
      <c r="BP139" s="816"/>
      <c r="BQ139" s="816"/>
      <c r="BR139" s="816"/>
      <c r="BS139" s="816"/>
      <c r="BT139" s="816"/>
      <c r="BU139" s="816"/>
      <c r="BV139" s="816"/>
      <c r="BW139" s="816"/>
      <c r="BX139" s="816"/>
      <c r="BY139" s="816"/>
      <c r="BZ139" s="816"/>
      <c r="CA139" s="816"/>
      <c r="CB139" s="816"/>
      <c r="CC139" s="816"/>
      <c r="CD139" s="816"/>
      <c r="CE139" s="816"/>
      <c r="CF139" s="816"/>
      <c r="CG139" s="816"/>
      <c r="CH139" s="816"/>
      <c r="CI139" s="816"/>
      <c r="CJ139" s="816"/>
      <c r="CK139" s="816"/>
      <c r="CL139" s="816"/>
      <c r="CM139" s="816"/>
      <c r="CN139" s="816"/>
      <c r="CO139" s="816"/>
      <c r="CP139" s="816"/>
      <c r="CQ139" s="816"/>
      <c r="CR139" s="816"/>
      <c r="CS139" s="816"/>
      <c r="CT139" s="816"/>
      <c r="CU139" s="816"/>
      <c r="CV139" s="816"/>
      <c r="CW139" s="816"/>
      <c r="CX139" s="816"/>
      <c r="CY139" s="816"/>
      <c r="CZ139" s="816"/>
      <c r="DA139" s="816"/>
      <c r="DB139" s="816"/>
      <c r="DC139" s="816"/>
      <c r="DD139" s="816"/>
      <c r="DE139" s="816"/>
      <c r="DF139" s="816"/>
      <c r="DG139" s="816"/>
      <c r="DH139" s="816"/>
      <c r="DI139" s="816"/>
      <c r="DJ139" s="816"/>
      <c r="DK139" s="816"/>
      <c r="DL139" s="816"/>
      <c r="DM139" s="816"/>
      <c r="DN139" s="816"/>
      <c r="DO139" s="816"/>
      <c r="DP139" s="816"/>
      <c r="DQ139" s="816"/>
      <c r="DR139" s="816"/>
      <c r="DS139" s="816"/>
      <c r="DT139" s="816"/>
      <c r="DU139" s="816"/>
      <c r="DV139" s="816"/>
      <c r="DW139" s="816"/>
      <c r="DX139" s="816"/>
      <c r="DY139" s="816"/>
      <c r="DZ139" s="816"/>
      <c r="EA139" s="816"/>
      <c r="EB139" s="816"/>
      <c r="EC139" s="816"/>
      <c r="ED139" s="816"/>
      <c r="EE139" s="816"/>
      <c r="EF139" s="816"/>
      <c r="EG139" s="816"/>
      <c r="EH139" s="816"/>
      <c r="EI139" s="816"/>
      <c r="EJ139" s="816"/>
      <c r="EK139" s="816"/>
      <c r="EL139" s="816"/>
      <c r="EM139" s="816"/>
      <c r="EN139" s="816"/>
      <c r="EO139" s="816"/>
      <c r="EP139" s="816"/>
      <c r="EQ139" s="816"/>
      <c r="ER139" s="816"/>
      <c r="ES139" s="816"/>
      <c r="ET139" s="816"/>
      <c r="EU139" s="816"/>
      <c r="EV139" s="816"/>
      <c r="EW139" s="816"/>
      <c r="EX139" s="816"/>
      <c r="EY139" s="816"/>
      <c r="EZ139" s="816"/>
      <c r="FA139" s="816"/>
      <c r="FB139" s="816"/>
      <c r="FC139" s="816"/>
      <c r="FD139" s="816"/>
      <c r="FE139" s="816"/>
    </row>
    <row r="140" ht="3" customHeight="1"/>
  </sheetData>
  <sheetProtection/>
  <mergeCells count="786">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BX107:CE107"/>
    <mergeCell ref="CF107:CR107"/>
    <mergeCell ref="CS107:DE107"/>
    <mergeCell ref="DF107:DR107"/>
    <mergeCell ref="A107:BW107"/>
    <mergeCell ref="BX101:CE101"/>
    <mergeCell ref="CF101:CR101"/>
    <mergeCell ref="CS101:DE101"/>
    <mergeCell ref="DF101:DR101"/>
    <mergeCell ref="A101:BW101"/>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A111:BW111"/>
    <mergeCell ref="BX111:CE111"/>
    <mergeCell ref="CF111:CR111"/>
    <mergeCell ref="CS111:DE111"/>
    <mergeCell ref="DF111:DR111"/>
    <mergeCell ref="DS111:EE111"/>
    <mergeCell ref="EF32:ER32"/>
    <mergeCell ref="ES32:FE32"/>
    <mergeCell ref="A109:BW109"/>
    <mergeCell ref="BX109:CE109"/>
    <mergeCell ref="CF109:CR109"/>
    <mergeCell ref="CS109:DE109"/>
    <mergeCell ref="DF109:DR109"/>
    <mergeCell ref="DS109:EE109"/>
    <mergeCell ref="EF109:ER109"/>
    <mergeCell ref="ES109:FE109"/>
    <mergeCell ref="A32:BW32"/>
    <mergeCell ref="BX32:CE32"/>
    <mergeCell ref="CF32:CR32"/>
    <mergeCell ref="CS32:DE32"/>
    <mergeCell ref="DF32:DR32"/>
    <mergeCell ref="DS32:EE32"/>
    <mergeCell ref="DB1:FE1"/>
    <mergeCell ref="DB2:FE2"/>
    <mergeCell ref="DB4:FE4"/>
    <mergeCell ref="DW5:FE5"/>
    <mergeCell ref="DW6:FE6"/>
    <mergeCell ref="DW7:FE7"/>
    <mergeCell ref="DW8:FE8"/>
    <mergeCell ref="DW9:FE9"/>
    <mergeCell ref="DW10:EI10"/>
    <mergeCell ref="EL10:FE10"/>
    <mergeCell ref="DW11:EI11"/>
    <mergeCell ref="EL11:FE11"/>
    <mergeCell ref="DW12:DX12"/>
    <mergeCell ref="DY12:EA12"/>
    <mergeCell ref="EB12:EC12"/>
    <mergeCell ref="EE12:ES12"/>
    <mergeCell ref="ET12:EV12"/>
    <mergeCell ref="EW12:EY12"/>
    <mergeCell ref="CS14:CU14"/>
    <mergeCell ref="AY15:BE15"/>
    <mergeCell ref="BF15:BH15"/>
    <mergeCell ref="BI15:CD15"/>
    <mergeCell ref="CE15:CG15"/>
    <mergeCell ref="CH15:CL15"/>
    <mergeCell ref="CM15:CO15"/>
    <mergeCell ref="CP15:CX15"/>
    <mergeCell ref="ES15:FE16"/>
    <mergeCell ref="BG17:BJ17"/>
    <mergeCell ref="BK17:BM17"/>
    <mergeCell ref="BN17:BO17"/>
    <mergeCell ref="BQ17:CE17"/>
    <mergeCell ref="CF17:CH17"/>
    <mergeCell ref="CI17:CK17"/>
    <mergeCell ref="ES17:FE17"/>
    <mergeCell ref="DF27:FE27"/>
    <mergeCell ref="DF28:DK28"/>
    <mergeCell ref="ES18:FE18"/>
    <mergeCell ref="AB19:DP19"/>
    <mergeCell ref="ES19:FE19"/>
    <mergeCell ref="ES20:FE20"/>
    <mergeCell ref="ES21:FE21"/>
    <mergeCell ref="EB28:EE28"/>
    <mergeCell ref="EF28:EK28"/>
    <mergeCell ref="K22:DP22"/>
    <mergeCell ref="ES22:FE22"/>
    <mergeCell ref="ES23:FE23"/>
    <mergeCell ref="A25:FE25"/>
    <mergeCell ref="A27:BW29"/>
    <mergeCell ref="BX27:CE29"/>
    <mergeCell ref="CF27:CR29"/>
    <mergeCell ref="CS27:DE29"/>
    <mergeCell ref="EL28:EN28"/>
    <mergeCell ref="EO28:ER28"/>
    <mergeCell ref="ES28:FE29"/>
    <mergeCell ref="DF29:DR29"/>
    <mergeCell ref="DS29:EE29"/>
    <mergeCell ref="EF29:ER29"/>
    <mergeCell ref="DL28:DN28"/>
    <mergeCell ref="DO28:DR28"/>
    <mergeCell ref="DS28:DX28"/>
    <mergeCell ref="DY28:EA28"/>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9"/>
    <mergeCell ref="CF38:CR39"/>
    <mergeCell ref="CS38:DE39"/>
    <mergeCell ref="DF38:DR39"/>
    <mergeCell ref="DS38:EE39"/>
    <mergeCell ref="EF38:ER39"/>
    <mergeCell ref="ES38:FE39"/>
    <mergeCell ref="A39:BW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A44:BW44"/>
    <mergeCell ref="BX44:CE44"/>
    <mergeCell ref="CF44:CR44"/>
    <mergeCell ref="CS44:DE44"/>
    <mergeCell ref="DF44:DR44"/>
    <mergeCell ref="DS44:EE44"/>
    <mergeCell ref="EF44:ER44"/>
    <mergeCell ref="ES44:FE44"/>
    <mergeCell ref="A45:BW45"/>
    <mergeCell ref="BX45:CE46"/>
    <mergeCell ref="CF45:CR46"/>
    <mergeCell ref="CS45:DE46"/>
    <mergeCell ref="DF45:DR46"/>
    <mergeCell ref="DS45:EE46"/>
    <mergeCell ref="EF45:ER46"/>
    <mergeCell ref="ES45:FE46"/>
    <mergeCell ref="A46:BW46"/>
    <mergeCell ref="A47:BW47"/>
    <mergeCell ref="BX47:CE47"/>
    <mergeCell ref="CF47:CR47"/>
    <mergeCell ref="CS47:DE47"/>
    <mergeCell ref="DF47:DR47"/>
    <mergeCell ref="DS47:EE47"/>
    <mergeCell ref="EF47:ER47"/>
    <mergeCell ref="ES47:FE47"/>
    <mergeCell ref="A48:BW48"/>
    <mergeCell ref="BX48:CE49"/>
    <mergeCell ref="CF48:CR49"/>
    <mergeCell ref="CS48:DE49"/>
    <mergeCell ref="DF48:DR49"/>
    <mergeCell ref="DS48:EE49"/>
    <mergeCell ref="EF48:ER49"/>
    <mergeCell ref="ES48:FE49"/>
    <mergeCell ref="A49:BW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7"/>
    <mergeCell ref="CF56:CR57"/>
    <mergeCell ref="CS56:DE57"/>
    <mergeCell ref="DF56:DR57"/>
    <mergeCell ref="DS56:EE57"/>
    <mergeCell ref="EF56:ER57"/>
    <mergeCell ref="ES56:FE57"/>
    <mergeCell ref="A57:BW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EF64:ER64"/>
    <mergeCell ref="ES64:FE64"/>
    <mergeCell ref="A64:BW64"/>
    <mergeCell ref="BX64:CE64"/>
    <mergeCell ref="CF64:CR64"/>
    <mergeCell ref="CS64:DE64"/>
    <mergeCell ref="DF64:DR64"/>
    <mergeCell ref="DS64:EE64"/>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EF100:ER100"/>
    <mergeCell ref="ES100:FE100"/>
    <mergeCell ref="A102:BW102"/>
    <mergeCell ref="A100:BW100"/>
    <mergeCell ref="BX100:CE100"/>
    <mergeCell ref="CF100:CR100"/>
    <mergeCell ref="CS100:DE100"/>
    <mergeCell ref="DF100:DR100"/>
    <mergeCell ref="DS100:EE100"/>
    <mergeCell ref="CS102:DE102"/>
    <mergeCell ref="A114:BW114"/>
    <mergeCell ref="A115:BW115"/>
    <mergeCell ref="BX115:CE115"/>
    <mergeCell ref="CF115:CR115"/>
    <mergeCell ref="CS115:DE115"/>
    <mergeCell ref="DF115:DR115"/>
    <mergeCell ref="BX114:CE114"/>
    <mergeCell ref="CF114:CR114"/>
    <mergeCell ref="CS114:DE114"/>
    <mergeCell ref="DF114:DR114"/>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A123:BW123"/>
    <mergeCell ref="BX123:CE123"/>
    <mergeCell ref="CF123:CR123"/>
    <mergeCell ref="CS123:DE123"/>
    <mergeCell ref="DF123:DR123"/>
    <mergeCell ref="DS123:EE123"/>
    <mergeCell ref="CF124:CR124"/>
    <mergeCell ref="CS124:DE124"/>
    <mergeCell ref="DF124:DR124"/>
    <mergeCell ref="DS124:EE124"/>
    <mergeCell ref="EF122:ER122"/>
    <mergeCell ref="ES122:FE122"/>
    <mergeCell ref="EF123:ER123"/>
    <mergeCell ref="ES123:FE123"/>
    <mergeCell ref="A139:FE139"/>
    <mergeCell ref="A22:J22"/>
    <mergeCell ref="EF124:ER124"/>
    <mergeCell ref="ES124:FE124"/>
    <mergeCell ref="A132:FE132"/>
    <mergeCell ref="A134:FE134"/>
    <mergeCell ref="A135:FE135"/>
    <mergeCell ref="A136:FE136"/>
    <mergeCell ref="A124:BW124"/>
    <mergeCell ref="BX124:CE124"/>
    <mergeCell ref="A65:BW65"/>
    <mergeCell ref="BX65:CE65"/>
    <mergeCell ref="CF65:CR65"/>
    <mergeCell ref="CS65:DE65"/>
    <mergeCell ref="DF65:DR65"/>
    <mergeCell ref="DS65:EE65"/>
    <mergeCell ref="A66:BW66"/>
    <mergeCell ref="BX66:CE66"/>
    <mergeCell ref="CF66:CR66"/>
    <mergeCell ref="CS66:DE66"/>
    <mergeCell ref="DF66:DR66"/>
    <mergeCell ref="DS66:EE66"/>
    <mergeCell ref="CF67:CR67"/>
    <mergeCell ref="CS67:DE67"/>
    <mergeCell ref="DF67:DR67"/>
    <mergeCell ref="DS67:EE67"/>
    <mergeCell ref="EF65:ER65"/>
    <mergeCell ref="ES65:FE65"/>
    <mergeCell ref="EF66:ER66"/>
    <mergeCell ref="ES66:FE66"/>
    <mergeCell ref="EF69:ER69"/>
    <mergeCell ref="EF67:ER67"/>
    <mergeCell ref="ES67:FE67"/>
    <mergeCell ref="A68:BW68"/>
    <mergeCell ref="BX68:CE68"/>
    <mergeCell ref="CF68:CR68"/>
    <mergeCell ref="CS68:DE68"/>
    <mergeCell ref="DF68:DR68"/>
    <mergeCell ref="A67:BW67"/>
    <mergeCell ref="BX67:CE67"/>
    <mergeCell ref="ES69:FE69"/>
    <mergeCell ref="DS68:EE68"/>
    <mergeCell ref="EF68:ER68"/>
    <mergeCell ref="ES68:FE68"/>
    <mergeCell ref="A69:BW69"/>
    <mergeCell ref="BX69:CE69"/>
    <mergeCell ref="CF69:CR69"/>
    <mergeCell ref="CS69:DE69"/>
    <mergeCell ref="DF69:DR69"/>
    <mergeCell ref="DS69:EE69"/>
    <mergeCell ref="A110:BW110"/>
    <mergeCell ref="BX104:CE104"/>
    <mergeCell ref="CF104:CR104"/>
    <mergeCell ref="CS104:DE104"/>
    <mergeCell ref="DF104:DR104"/>
    <mergeCell ref="A103:BW103"/>
    <mergeCell ref="A104:BW104"/>
    <mergeCell ref="A108:BW108"/>
    <mergeCell ref="BX108:CE108"/>
    <mergeCell ref="CF108:CR108"/>
    <mergeCell ref="A105:BW105"/>
    <mergeCell ref="A106:BW106"/>
    <mergeCell ref="ES102:FE102"/>
    <mergeCell ref="BX103:CE103"/>
    <mergeCell ref="CF103:CR103"/>
    <mergeCell ref="CS103:DE103"/>
    <mergeCell ref="DF103:DR103"/>
    <mergeCell ref="EF105:ER105"/>
    <mergeCell ref="DS103:EE103"/>
    <mergeCell ref="EF103:ER103"/>
    <mergeCell ref="ES103:FE103"/>
    <mergeCell ref="BX102:CE102"/>
    <mergeCell ref="CF102:CR102"/>
    <mergeCell ref="DS104:EE104"/>
    <mergeCell ref="EF104:ER104"/>
    <mergeCell ref="ES104:FE104"/>
    <mergeCell ref="DF102:DR102"/>
    <mergeCell ref="DS102:EE102"/>
    <mergeCell ref="EF102:ER102"/>
    <mergeCell ref="DF106:DR106"/>
    <mergeCell ref="DS106:EE106"/>
    <mergeCell ref="EF106:ER106"/>
    <mergeCell ref="CS108:DE108"/>
    <mergeCell ref="DF108:DR108"/>
    <mergeCell ref="BX105:CE105"/>
    <mergeCell ref="CF105:CR105"/>
    <mergeCell ref="CS105:DE105"/>
    <mergeCell ref="DF105:DR105"/>
    <mergeCell ref="DS105:EE105"/>
    <mergeCell ref="BX110:CE110"/>
    <mergeCell ref="CF110:CR110"/>
    <mergeCell ref="CS110:DE110"/>
    <mergeCell ref="DF110:DR110"/>
    <mergeCell ref="DS110:EE110"/>
    <mergeCell ref="ES105:FE105"/>
    <mergeCell ref="ES110:FE110"/>
    <mergeCell ref="BX106:CE106"/>
    <mergeCell ref="CF106:CR106"/>
    <mergeCell ref="CS106:DE106"/>
    <mergeCell ref="EF110:ER110"/>
    <mergeCell ref="DS108:EE108"/>
    <mergeCell ref="DS114:EE114"/>
    <mergeCell ref="EF114:ER114"/>
    <mergeCell ref="ES114:FE114"/>
    <mergeCell ref="ES106:FE106"/>
    <mergeCell ref="EF108:ER108"/>
    <mergeCell ref="ES108:FE108"/>
    <mergeCell ref="EF111:ER111"/>
    <mergeCell ref="ES111:FE111"/>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5" max="160" man="1"/>
    <brk id="61" max="160" man="1"/>
    <brk id="99" max="160" man="1"/>
  </rowBreaks>
</worksheet>
</file>

<file path=xl/worksheets/sheet4.xml><?xml version="1.0" encoding="utf-8"?>
<worksheet xmlns="http://schemas.openxmlformats.org/spreadsheetml/2006/main" xmlns:r="http://schemas.openxmlformats.org/officeDocument/2006/relationships">
  <sheetPr>
    <pageSetUpPr fitToPage="1"/>
  </sheetPr>
  <dimension ref="A1:FE58"/>
  <sheetViews>
    <sheetView view="pageBreakPreview" zoomScale="110" zoomScaleSheetLayoutView="110" workbookViewId="0" topLeftCell="A10">
      <selection activeCell="EJ46" sqref="EJ46"/>
    </sheetView>
  </sheetViews>
  <sheetFormatPr defaultColWidth="0.85546875" defaultRowHeight="12.75"/>
  <cols>
    <col min="1" max="121" width="0.85546875" style="559" customWidth="1"/>
    <col min="122" max="122" width="2.00390625" style="559" customWidth="1"/>
    <col min="123" max="16384" width="0.85546875" style="559" customWidth="1"/>
  </cols>
  <sheetData>
    <row r="1" spans="2:160" s="564" customFormat="1" ht="13.5" customHeight="1">
      <c r="B1" s="1014" t="s">
        <v>897</v>
      </c>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1014"/>
      <c r="AP1" s="1014"/>
      <c r="AQ1" s="1014"/>
      <c r="AR1" s="1014"/>
      <c r="AS1" s="1014"/>
      <c r="AT1" s="1014"/>
      <c r="AU1" s="1014"/>
      <c r="AV1" s="1014"/>
      <c r="AW1" s="1014"/>
      <c r="AX1" s="1014"/>
      <c r="AY1" s="1014"/>
      <c r="AZ1" s="1014"/>
      <c r="BA1" s="1014"/>
      <c r="BB1" s="1014"/>
      <c r="BC1" s="1014"/>
      <c r="BD1" s="1014"/>
      <c r="BE1" s="1014"/>
      <c r="BF1" s="1014"/>
      <c r="BG1" s="1014"/>
      <c r="BH1" s="1014"/>
      <c r="BI1" s="1014"/>
      <c r="BJ1" s="1014"/>
      <c r="BK1" s="1014"/>
      <c r="BL1" s="1014"/>
      <c r="BM1" s="1014"/>
      <c r="BN1" s="1014"/>
      <c r="BO1" s="1014"/>
      <c r="BP1" s="1014"/>
      <c r="BQ1" s="1014"/>
      <c r="BR1" s="1014"/>
      <c r="BS1" s="1014"/>
      <c r="BT1" s="1014"/>
      <c r="BU1" s="1014"/>
      <c r="BV1" s="1014"/>
      <c r="BW1" s="1014"/>
      <c r="BX1" s="1014"/>
      <c r="BY1" s="1014"/>
      <c r="BZ1" s="1014"/>
      <c r="CA1" s="1014"/>
      <c r="CB1" s="1014"/>
      <c r="CC1" s="1014"/>
      <c r="CD1" s="1014"/>
      <c r="CE1" s="1014"/>
      <c r="CF1" s="1014"/>
      <c r="CG1" s="1014"/>
      <c r="CH1" s="1014"/>
      <c r="CI1" s="1014"/>
      <c r="CJ1" s="1014"/>
      <c r="CK1" s="1014"/>
      <c r="CL1" s="1014"/>
      <c r="CM1" s="1014"/>
      <c r="CN1" s="1014"/>
      <c r="CO1" s="1014"/>
      <c r="CP1" s="1014"/>
      <c r="CQ1" s="1014"/>
      <c r="CR1" s="1014"/>
      <c r="CS1" s="1014"/>
      <c r="CT1" s="1014"/>
      <c r="CU1" s="1014"/>
      <c r="CV1" s="1014"/>
      <c r="CW1" s="1014"/>
      <c r="CX1" s="1014"/>
      <c r="CY1" s="1014"/>
      <c r="CZ1" s="1014"/>
      <c r="DA1" s="1014"/>
      <c r="DB1" s="1014"/>
      <c r="DC1" s="1014"/>
      <c r="DD1" s="1014"/>
      <c r="DE1" s="1014"/>
      <c r="DF1" s="1014"/>
      <c r="DG1" s="1014"/>
      <c r="DH1" s="1014"/>
      <c r="DI1" s="1014"/>
      <c r="DJ1" s="1014"/>
      <c r="DK1" s="1014"/>
      <c r="DL1" s="1014"/>
      <c r="DM1" s="1014"/>
      <c r="DN1" s="1014"/>
      <c r="DO1" s="1014"/>
      <c r="DP1" s="1014"/>
      <c r="DQ1" s="1014"/>
      <c r="DR1" s="1014"/>
      <c r="DS1" s="1014"/>
      <c r="DT1" s="1014"/>
      <c r="DU1" s="1014"/>
      <c r="DV1" s="1014"/>
      <c r="DW1" s="1014"/>
      <c r="DX1" s="1014"/>
      <c r="DY1" s="1014"/>
      <c r="DZ1" s="1014"/>
      <c r="EA1" s="1014"/>
      <c r="EB1" s="1014"/>
      <c r="EC1" s="1014"/>
      <c r="ED1" s="1014"/>
      <c r="EE1" s="1014"/>
      <c r="EF1" s="1014"/>
      <c r="EG1" s="1014"/>
      <c r="EH1" s="1014"/>
      <c r="EI1" s="1014"/>
      <c r="EJ1" s="1014"/>
      <c r="EK1" s="1014"/>
      <c r="EL1" s="1014"/>
      <c r="EM1" s="1014"/>
      <c r="EN1" s="1014"/>
      <c r="EO1" s="1014"/>
      <c r="EP1" s="1014"/>
      <c r="EQ1" s="1014"/>
      <c r="ER1" s="1014"/>
      <c r="ES1" s="1014"/>
      <c r="ET1" s="1014"/>
      <c r="EU1" s="1014"/>
      <c r="EV1" s="1014"/>
      <c r="EW1" s="1014"/>
      <c r="EX1" s="1014"/>
      <c r="EY1" s="1014"/>
      <c r="EZ1" s="1014"/>
      <c r="FA1" s="1014"/>
      <c r="FB1" s="1014"/>
      <c r="FC1" s="1014"/>
      <c r="FD1" s="1014"/>
    </row>
    <row r="3" spans="1:161" ht="11.25" customHeight="1">
      <c r="A3" s="1022" t="s">
        <v>898</v>
      </c>
      <c r="B3" s="1022"/>
      <c r="C3" s="1022"/>
      <c r="D3" s="1022"/>
      <c r="E3" s="1022"/>
      <c r="F3" s="1022"/>
      <c r="G3" s="1022"/>
      <c r="H3" s="1023"/>
      <c r="I3" s="1015" t="s">
        <v>360</v>
      </c>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1015"/>
      <c r="AO3" s="1015"/>
      <c r="AP3" s="1015"/>
      <c r="AQ3" s="1015"/>
      <c r="AR3" s="1015"/>
      <c r="AS3" s="1015"/>
      <c r="AT3" s="1015"/>
      <c r="AU3" s="1015"/>
      <c r="AV3" s="1015"/>
      <c r="AW3" s="1015"/>
      <c r="AX3" s="1015"/>
      <c r="AY3" s="1015"/>
      <c r="AZ3" s="1015"/>
      <c r="BA3" s="1015"/>
      <c r="BB3" s="1015"/>
      <c r="BC3" s="1015"/>
      <c r="BD3" s="1015"/>
      <c r="BE3" s="1015"/>
      <c r="BF3" s="1015"/>
      <c r="BG3" s="1015"/>
      <c r="BH3" s="1015"/>
      <c r="BI3" s="1015"/>
      <c r="BJ3" s="1015"/>
      <c r="BK3" s="1015"/>
      <c r="BL3" s="1015"/>
      <c r="BM3" s="1015"/>
      <c r="BN3" s="1015"/>
      <c r="BO3" s="1015"/>
      <c r="BP3" s="1015"/>
      <c r="BQ3" s="1015"/>
      <c r="BR3" s="1015"/>
      <c r="BS3" s="1015"/>
      <c r="BT3" s="1015"/>
      <c r="BU3" s="1015"/>
      <c r="BV3" s="1015"/>
      <c r="BW3" s="1015"/>
      <c r="BX3" s="1015"/>
      <c r="BY3" s="1015"/>
      <c r="BZ3" s="1015"/>
      <c r="CA3" s="1015"/>
      <c r="CB3" s="1015"/>
      <c r="CC3" s="1015"/>
      <c r="CD3" s="1015"/>
      <c r="CE3" s="1015"/>
      <c r="CF3" s="1015"/>
      <c r="CG3" s="1015"/>
      <c r="CH3" s="1015"/>
      <c r="CI3" s="1015"/>
      <c r="CJ3" s="1015"/>
      <c r="CK3" s="1015"/>
      <c r="CL3" s="1015"/>
      <c r="CM3" s="1016"/>
      <c r="CN3" s="1021" t="s">
        <v>899</v>
      </c>
      <c r="CO3" s="1022"/>
      <c r="CP3" s="1022"/>
      <c r="CQ3" s="1022"/>
      <c r="CR3" s="1022"/>
      <c r="CS3" s="1022"/>
      <c r="CT3" s="1022"/>
      <c r="CU3" s="1023"/>
      <c r="CV3" s="1021" t="s">
        <v>900</v>
      </c>
      <c r="CW3" s="1022"/>
      <c r="CX3" s="1022"/>
      <c r="CY3" s="1022"/>
      <c r="CZ3" s="1022"/>
      <c r="DA3" s="1022"/>
      <c r="DB3" s="1022"/>
      <c r="DC3" s="1022"/>
      <c r="DD3" s="1022"/>
      <c r="DE3" s="1023"/>
      <c r="DF3" s="1030" t="s">
        <v>465</v>
      </c>
      <c r="DG3" s="1031"/>
      <c r="DH3" s="1031"/>
      <c r="DI3" s="1031"/>
      <c r="DJ3" s="1031"/>
      <c r="DK3" s="1031"/>
      <c r="DL3" s="1031"/>
      <c r="DM3" s="1031"/>
      <c r="DN3" s="1031"/>
      <c r="DO3" s="1031"/>
      <c r="DP3" s="1031"/>
      <c r="DQ3" s="1031"/>
      <c r="DR3" s="1031"/>
      <c r="DS3" s="1031"/>
      <c r="DT3" s="1031"/>
      <c r="DU3" s="1031"/>
      <c r="DV3" s="1031"/>
      <c r="DW3" s="1031"/>
      <c r="DX3" s="1031"/>
      <c r="DY3" s="1031"/>
      <c r="DZ3" s="1031"/>
      <c r="EA3" s="1031"/>
      <c r="EB3" s="1031"/>
      <c r="EC3" s="1031"/>
      <c r="ED3" s="1031"/>
      <c r="EE3" s="1031"/>
      <c r="EF3" s="1031"/>
      <c r="EG3" s="1031"/>
      <c r="EH3" s="1031"/>
      <c r="EI3" s="1031"/>
      <c r="EJ3" s="1031"/>
      <c r="EK3" s="1031"/>
      <c r="EL3" s="1031"/>
      <c r="EM3" s="1031"/>
      <c r="EN3" s="1031"/>
      <c r="EO3" s="1031"/>
      <c r="EP3" s="1031"/>
      <c r="EQ3" s="1031"/>
      <c r="ER3" s="1031"/>
      <c r="ES3" s="1031"/>
      <c r="ET3" s="1031"/>
      <c r="EU3" s="1031"/>
      <c r="EV3" s="1031"/>
      <c r="EW3" s="1031"/>
      <c r="EX3" s="1031"/>
      <c r="EY3" s="1031"/>
      <c r="EZ3" s="1031"/>
      <c r="FA3" s="1031"/>
      <c r="FB3" s="1031"/>
      <c r="FC3" s="1031"/>
      <c r="FD3" s="1031"/>
      <c r="FE3" s="1031"/>
    </row>
    <row r="4" spans="1:161" ht="11.25" customHeight="1">
      <c r="A4" s="1025"/>
      <c r="B4" s="1025"/>
      <c r="C4" s="1025"/>
      <c r="D4" s="1025"/>
      <c r="E4" s="1025"/>
      <c r="F4" s="1025"/>
      <c r="G4" s="1025"/>
      <c r="H4" s="1026"/>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1017"/>
      <c r="BA4" s="1017"/>
      <c r="BB4" s="1017"/>
      <c r="BC4" s="1017"/>
      <c r="BD4" s="1017"/>
      <c r="BE4" s="1017"/>
      <c r="BF4" s="1017"/>
      <c r="BG4" s="1017"/>
      <c r="BH4" s="1017"/>
      <c r="BI4" s="1017"/>
      <c r="BJ4" s="1017"/>
      <c r="BK4" s="1017"/>
      <c r="BL4" s="1017"/>
      <c r="BM4" s="1017"/>
      <c r="BN4" s="1017"/>
      <c r="BO4" s="1017"/>
      <c r="BP4" s="1017"/>
      <c r="BQ4" s="1017"/>
      <c r="BR4" s="1017"/>
      <c r="BS4" s="1017"/>
      <c r="BT4" s="1017"/>
      <c r="BU4" s="1017"/>
      <c r="BV4" s="1017"/>
      <c r="BW4" s="1017"/>
      <c r="BX4" s="1017"/>
      <c r="BY4" s="1017"/>
      <c r="BZ4" s="1017"/>
      <c r="CA4" s="1017"/>
      <c r="CB4" s="1017"/>
      <c r="CC4" s="1017"/>
      <c r="CD4" s="1017"/>
      <c r="CE4" s="1017"/>
      <c r="CF4" s="1017"/>
      <c r="CG4" s="1017"/>
      <c r="CH4" s="1017"/>
      <c r="CI4" s="1017"/>
      <c r="CJ4" s="1017"/>
      <c r="CK4" s="1017"/>
      <c r="CL4" s="1017"/>
      <c r="CM4" s="1018"/>
      <c r="CN4" s="1024"/>
      <c r="CO4" s="1025"/>
      <c r="CP4" s="1025"/>
      <c r="CQ4" s="1025"/>
      <c r="CR4" s="1025"/>
      <c r="CS4" s="1025"/>
      <c r="CT4" s="1025"/>
      <c r="CU4" s="1026"/>
      <c r="CV4" s="1024"/>
      <c r="CW4" s="1025"/>
      <c r="CX4" s="1025"/>
      <c r="CY4" s="1025"/>
      <c r="CZ4" s="1025"/>
      <c r="DA4" s="1025"/>
      <c r="DB4" s="1025"/>
      <c r="DC4" s="1025"/>
      <c r="DD4" s="1025"/>
      <c r="DE4" s="1026"/>
      <c r="DF4" s="1010" t="s">
        <v>739</v>
      </c>
      <c r="DG4" s="1011"/>
      <c r="DH4" s="1011"/>
      <c r="DI4" s="1011"/>
      <c r="DJ4" s="1011"/>
      <c r="DK4" s="1011"/>
      <c r="DL4" s="1007" t="s">
        <v>970</v>
      </c>
      <c r="DM4" s="1007"/>
      <c r="DN4" s="1007"/>
      <c r="DO4" s="1008" t="s">
        <v>716</v>
      </c>
      <c r="DP4" s="1008"/>
      <c r="DQ4" s="1008"/>
      <c r="DR4" s="1009"/>
      <c r="DS4" s="1010" t="s">
        <v>739</v>
      </c>
      <c r="DT4" s="1011"/>
      <c r="DU4" s="1011"/>
      <c r="DV4" s="1011"/>
      <c r="DW4" s="1011"/>
      <c r="DX4" s="1011"/>
      <c r="DY4" s="1007"/>
      <c r="DZ4" s="1007"/>
      <c r="EA4" s="1007"/>
      <c r="EB4" s="1008" t="s">
        <v>716</v>
      </c>
      <c r="EC4" s="1008"/>
      <c r="ED4" s="1008"/>
      <c r="EE4" s="1009"/>
      <c r="EF4" s="1010" t="s">
        <v>739</v>
      </c>
      <c r="EG4" s="1011"/>
      <c r="EH4" s="1011"/>
      <c r="EI4" s="1011"/>
      <c r="EJ4" s="1011"/>
      <c r="EK4" s="1011"/>
      <c r="EL4" s="1007"/>
      <c r="EM4" s="1007"/>
      <c r="EN4" s="1007"/>
      <c r="EO4" s="1008" t="s">
        <v>716</v>
      </c>
      <c r="EP4" s="1008"/>
      <c r="EQ4" s="1008"/>
      <c r="ER4" s="1009"/>
      <c r="ES4" s="1021" t="s">
        <v>740</v>
      </c>
      <c r="ET4" s="1022"/>
      <c r="EU4" s="1022"/>
      <c r="EV4" s="1022"/>
      <c r="EW4" s="1022"/>
      <c r="EX4" s="1022"/>
      <c r="EY4" s="1022"/>
      <c r="EZ4" s="1022"/>
      <c r="FA4" s="1022"/>
      <c r="FB4" s="1022"/>
      <c r="FC4" s="1022"/>
      <c r="FD4" s="1022"/>
      <c r="FE4" s="1022"/>
    </row>
    <row r="5" spans="1:161" ht="39" customHeight="1">
      <c r="A5" s="1028"/>
      <c r="B5" s="1028"/>
      <c r="C5" s="1028"/>
      <c r="D5" s="1028"/>
      <c r="E5" s="1028"/>
      <c r="F5" s="1028"/>
      <c r="G5" s="1028"/>
      <c r="H5" s="102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9"/>
      <c r="BK5" s="1019"/>
      <c r="BL5" s="1019"/>
      <c r="BM5" s="1019"/>
      <c r="BN5" s="1019"/>
      <c r="BO5" s="1019"/>
      <c r="BP5" s="1019"/>
      <c r="BQ5" s="1019"/>
      <c r="BR5" s="1019"/>
      <c r="BS5" s="1019"/>
      <c r="BT5" s="1019"/>
      <c r="BU5" s="1019"/>
      <c r="BV5" s="1019"/>
      <c r="BW5" s="1019"/>
      <c r="BX5" s="1019"/>
      <c r="BY5" s="1019"/>
      <c r="BZ5" s="1019"/>
      <c r="CA5" s="1019"/>
      <c r="CB5" s="1019"/>
      <c r="CC5" s="1019"/>
      <c r="CD5" s="1019"/>
      <c r="CE5" s="1019"/>
      <c r="CF5" s="1019"/>
      <c r="CG5" s="1019"/>
      <c r="CH5" s="1019"/>
      <c r="CI5" s="1019"/>
      <c r="CJ5" s="1019"/>
      <c r="CK5" s="1019"/>
      <c r="CL5" s="1019"/>
      <c r="CM5" s="1020"/>
      <c r="CN5" s="1027"/>
      <c r="CO5" s="1028"/>
      <c r="CP5" s="1028"/>
      <c r="CQ5" s="1028"/>
      <c r="CR5" s="1028"/>
      <c r="CS5" s="1028"/>
      <c r="CT5" s="1028"/>
      <c r="CU5" s="1029"/>
      <c r="CV5" s="1027"/>
      <c r="CW5" s="1028"/>
      <c r="CX5" s="1028"/>
      <c r="CY5" s="1028"/>
      <c r="CZ5" s="1028"/>
      <c r="DA5" s="1028"/>
      <c r="DB5" s="1028"/>
      <c r="DC5" s="1028"/>
      <c r="DD5" s="1028"/>
      <c r="DE5" s="1029"/>
      <c r="DF5" s="1004" t="s">
        <v>901</v>
      </c>
      <c r="DG5" s="1005"/>
      <c r="DH5" s="1005"/>
      <c r="DI5" s="1005"/>
      <c r="DJ5" s="1005"/>
      <c r="DK5" s="1005"/>
      <c r="DL5" s="1005"/>
      <c r="DM5" s="1005"/>
      <c r="DN5" s="1005"/>
      <c r="DO5" s="1005"/>
      <c r="DP5" s="1005"/>
      <c r="DQ5" s="1005"/>
      <c r="DR5" s="1006"/>
      <c r="DS5" s="1004" t="s">
        <v>902</v>
      </c>
      <c r="DT5" s="1005"/>
      <c r="DU5" s="1005"/>
      <c r="DV5" s="1005"/>
      <c r="DW5" s="1005"/>
      <c r="DX5" s="1005"/>
      <c r="DY5" s="1005"/>
      <c r="DZ5" s="1005"/>
      <c r="EA5" s="1005"/>
      <c r="EB5" s="1005"/>
      <c r="EC5" s="1005"/>
      <c r="ED5" s="1005"/>
      <c r="EE5" s="1006"/>
      <c r="EF5" s="1004" t="s">
        <v>903</v>
      </c>
      <c r="EG5" s="1005"/>
      <c r="EH5" s="1005"/>
      <c r="EI5" s="1005"/>
      <c r="EJ5" s="1005"/>
      <c r="EK5" s="1005"/>
      <c r="EL5" s="1005"/>
      <c r="EM5" s="1005"/>
      <c r="EN5" s="1005"/>
      <c r="EO5" s="1005"/>
      <c r="EP5" s="1005"/>
      <c r="EQ5" s="1005"/>
      <c r="ER5" s="1006"/>
      <c r="ES5" s="1027"/>
      <c r="ET5" s="1028"/>
      <c r="EU5" s="1028"/>
      <c r="EV5" s="1028"/>
      <c r="EW5" s="1028"/>
      <c r="EX5" s="1028"/>
      <c r="EY5" s="1028"/>
      <c r="EZ5" s="1028"/>
      <c r="FA5" s="1028"/>
      <c r="FB5" s="1028"/>
      <c r="FC5" s="1028"/>
      <c r="FD5" s="1028"/>
      <c r="FE5" s="1028"/>
    </row>
    <row r="6" spans="1:161" ht="12" thickBot="1">
      <c r="A6" s="1002" t="s">
        <v>170</v>
      </c>
      <c r="B6" s="1002"/>
      <c r="C6" s="1002"/>
      <c r="D6" s="1002"/>
      <c r="E6" s="1002"/>
      <c r="F6" s="1002"/>
      <c r="G6" s="1002"/>
      <c r="H6" s="1003"/>
      <c r="I6" s="1002" t="s">
        <v>573</v>
      </c>
      <c r="J6" s="1002"/>
      <c r="K6" s="1002"/>
      <c r="L6" s="1002"/>
      <c r="M6" s="1002"/>
      <c r="N6" s="1002"/>
      <c r="O6" s="1002"/>
      <c r="P6" s="1002"/>
      <c r="Q6" s="1002"/>
      <c r="R6" s="1002"/>
      <c r="S6" s="1002"/>
      <c r="T6" s="1002"/>
      <c r="U6" s="1002"/>
      <c r="V6" s="1002"/>
      <c r="W6" s="1002"/>
      <c r="X6" s="1002"/>
      <c r="Y6" s="1002"/>
      <c r="Z6" s="1002"/>
      <c r="AA6" s="1002"/>
      <c r="AB6" s="1002"/>
      <c r="AC6" s="1002"/>
      <c r="AD6" s="1002"/>
      <c r="AE6" s="1002"/>
      <c r="AF6" s="1002"/>
      <c r="AG6" s="1002"/>
      <c r="AH6" s="1002"/>
      <c r="AI6" s="1002"/>
      <c r="AJ6" s="1002"/>
      <c r="AK6" s="1002"/>
      <c r="AL6" s="1002"/>
      <c r="AM6" s="1002"/>
      <c r="AN6" s="1002"/>
      <c r="AO6" s="1002"/>
      <c r="AP6" s="1002"/>
      <c r="AQ6" s="1002"/>
      <c r="AR6" s="1002"/>
      <c r="AS6" s="1002"/>
      <c r="AT6" s="1002"/>
      <c r="AU6" s="1002"/>
      <c r="AV6" s="1002"/>
      <c r="AW6" s="1002"/>
      <c r="AX6" s="1002"/>
      <c r="AY6" s="1002"/>
      <c r="AZ6" s="1002"/>
      <c r="BA6" s="1002"/>
      <c r="BB6" s="1002"/>
      <c r="BC6" s="1002"/>
      <c r="BD6" s="1002"/>
      <c r="BE6" s="1002"/>
      <c r="BF6" s="1002"/>
      <c r="BG6" s="1002"/>
      <c r="BH6" s="1002"/>
      <c r="BI6" s="1002"/>
      <c r="BJ6" s="1002"/>
      <c r="BK6" s="1002"/>
      <c r="BL6" s="1002"/>
      <c r="BM6" s="1002"/>
      <c r="BN6" s="1002"/>
      <c r="BO6" s="1002"/>
      <c r="BP6" s="1002"/>
      <c r="BQ6" s="1002"/>
      <c r="BR6" s="1002"/>
      <c r="BS6" s="1002"/>
      <c r="BT6" s="1002"/>
      <c r="BU6" s="1002"/>
      <c r="BV6" s="1002"/>
      <c r="BW6" s="1002"/>
      <c r="BX6" s="1002"/>
      <c r="BY6" s="1002"/>
      <c r="BZ6" s="1002"/>
      <c r="CA6" s="1002"/>
      <c r="CB6" s="1002"/>
      <c r="CC6" s="1002"/>
      <c r="CD6" s="1002"/>
      <c r="CE6" s="1002"/>
      <c r="CF6" s="1002"/>
      <c r="CG6" s="1002"/>
      <c r="CH6" s="1002"/>
      <c r="CI6" s="1002"/>
      <c r="CJ6" s="1002"/>
      <c r="CK6" s="1002"/>
      <c r="CL6" s="1002"/>
      <c r="CM6" s="1003"/>
      <c r="CN6" s="999" t="s">
        <v>574</v>
      </c>
      <c r="CO6" s="1000"/>
      <c r="CP6" s="1000"/>
      <c r="CQ6" s="1000"/>
      <c r="CR6" s="1000"/>
      <c r="CS6" s="1000"/>
      <c r="CT6" s="1000"/>
      <c r="CU6" s="1001"/>
      <c r="CV6" s="999" t="s">
        <v>575</v>
      </c>
      <c r="CW6" s="1000"/>
      <c r="CX6" s="1000"/>
      <c r="CY6" s="1000"/>
      <c r="CZ6" s="1000"/>
      <c r="DA6" s="1000"/>
      <c r="DB6" s="1000"/>
      <c r="DC6" s="1000"/>
      <c r="DD6" s="1000"/>
      <c r="DE6" s="1001"/>
      <c r="DF6" s="999" t="s">
        <v>576</v>
      </c>
      <c r="DG6" s="1000"/>
      <c r="DH6" s="1000"/>
      <c r="DI6" s="1000"/>
      <c r="DJ6" s="1000"/>
      <c r="DK6" s="1000"/>
      <c r="DL6" s="1000"/>
      <c r="DM6" s="1000"/>
      <c r="DN6" s="1000"/>
      <c r="DO6" s="1000"/>
      <c r="DP6" s="1000"/>
      <c r="DQ6" s="1000"/>
      <c r="DR6" s="1001"/>
      <c r="DS6" s="999" t="s">
        <v>577</v>
      </c>
      <c r="DT6" s="1000"/>
      <c r="DU6" s="1000"/>
      <c r="DV6" s="1000"/>
      <c r="DW6" s="1000"/>
      <c r="DX6" s="1000"/>
      <c r="DY6" s="1000"/>
      <c r="DZ6" s="1000"/>
      <c r="EA6" s="1000"/>
      <c r="EB6" s="1000"/>
      <c r="EC6" s="1000"/>
      <c r="ED6" s="1000"/>
      <c r="EE6" s="1001"/>
      <c r="EF6" s="999" t="s">
        <v>578</v>
      </c>
      <c r="EG6" s="1000"/>
      <c r="EH6" s="1000"/>
      <c r="EI6" s="1000"/>
      <c r="EJ6" s="1000"/>
      <c r="EK6" s="1000"/>
      <c r="EL6" s="1000"/>
      <c r="EM6" s="1000"/>
      <c r="EN6" s="1000"/>
      <c r="EO6" s="1000"/>
      <c r="EP6" s="1000"/>
      <c r="EQ6" s="1000"/>
      <c r="ER6" s="1001"/>
      <c r="ES6" s="999" t="s">
        <v>579</v>
      </c>
      <c r="ET6" s="1000"/>
      <c r="EU6" s="1000"/>
      <c r="EV6" s="1000"/>
      <c r="EW6" s="1000"/>
      <c r="EX6" s="1000"/>
      <c r="EY6" s="1000"/>
      <c r="EZ6" s="1000"/>
      <c r="FA6" s="1000"/>
      <c r="FB6" s="1000"/>
      <c r="FC6" s="1000"/>
      <c r="FD6" s="1000"/>
      <c r="FE6" s="1000"/>
    </row>
    <row r="7" spans="1:161" ht="12.75" customHeight="1">
      <c r="A7" s="931">
        <v>1</v>
      </c>
      <c r="B7" s="931"/>
      <c r="C7" s="931"/>
      <c r="D7" s="931"/>
      <c r="E7" s="931"/>
      <c r="F7" s="931"/>
      <c r="G7" s="931"/>
      <c r="H7" s="932"/>
      <c r="I7" s="1092" t="s">
        <v>904</v>
      </c>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29"/>
      <c r="AY7" s="929"/>
      <c r="AZ7" s="929"/>
      <c r="BA7" s="929"/>
      <c r="BB7" s="929"/>
      <c r="BC7" s="929"/>
      <c r="BD7" s="929"/>
      <c r="BE7" s="929"/>
      <c r="BF7" s="929"/>
      <c r="BG7" s="929"/>
      <c r="BH7" s="929"/>
      <c r="BI7" s="929"/>
      <c r="BJ7" s="929"/>
      <c r="BK7" s="929"/>
      <c r="BL7" s="929"/>
      <c r="BM7" s="929"/>
      <c r="BN7" s="929"/>
      <c r="BO7" s="929"/>
      <c r="BP7" s="929"/>
      <c r="BQ7" s="929"/>
      <c r="BR7" s="929"/>
      <c r="BS7" s="929"/>
      <c r="BT7" s="929"/>
      <c r="BU7" s="929"/>
      <c r="BV7" s="929"/>
      <c r="BW7" s="929"/>
      <c r="BX7" s="929"/>
      <c r="BY7" s="929"/>
      <c r="BZ7" s="929"/>
      <c r="CA7" s="929"/>
      <c r="CB7" s="929"/>
      <c r="CC7" s="929"/>
      <c r="CD7" s="929"/>
      <c r="CE7" s="929"/>
      <c r="CF7" s="929"/>
      <c r="CG7" s="929"/>
      <c r="CH7" s="929"/>
      <c r="CI7" s="929"/>
      <c r="CJ7" s="929"/>
      <c r="CK7" s="929"/>
      <c r="CL7" s="929"/>
      <c r="CM7" s="929"/>
      <c r="CN7" s="1093" t="s">
        <v>905</v>
      </c>
      <c r="CO7" s="1094"/>
      <c r="CP7" s="1094"/>
      <c r="CQ7" s="1094"/>
      <c r="CR7" s="1094"/>
      <c r="CS7" s="1094"/>
      <c r="CT7" s="1094"/>
      <c r="CU7" s="1095"/>
      <c r="CV7" s="1096" t="s">
        <v>746</v>
      </c>
      <c r="CW7" s="1097"/>
      <c r="CX7" s="1097"/>
      <c r="CY7" s="1097"/>
      <c r="CZ7" s="1097"/>
      <c r="DA7" s="1097"/>
      <c r="DB7" s="1097"/>
      <c r="DC7" s="1097"/>
      <c r="DD7" s="1097"/>
      <c r="DE7" s="1098"/>
      <c r="DF7" s="1099">
        <f>DF11</f>
        <v>14124799.456460748</v>
      </c>
      <c r="DG7" s="1100"/>
      <c r="DH7" s="1100"/>
      <c r="DI7" s="1100"/>
      <c r="DJ7" s="1100"/>
      <c r="DK7" s="1100"/>
      <c r="DL7" s="1100"/>
      <c r="DM7" s="1100"/>
      <c r="DN7" s="1100"/>
      <c r="DO7" s="1100"/>
      <c r="DP7" s="1100"/>
      <c r="DQ7" s="1100"/>
      <c r="DR7" s="1101"/>
      <c r="DS7" s="1102"/>
      <c r="DT7" s="1103"/>
      <c r="DU7" s="1103"/>
      <c r="DV7" s="1103"/>
      <c r="DW7" s="1103"/>
      <c r="DX7" s="1103"/>
      <c r="DY7" s="1103"/>
      <c r="DZ7" s="1103"/>
      <c r="EA7" s="1103"/>
      <c r="EB7" s="1103"/>
      <c r="EC7" s="1103"/>
      <c r="ED7" s="1103"/>
      <c r="EE7" s="1104"/>
      <c r="EF7" s="1102"/>
      <c r="EG7" s="1103"/>
      <c r="EH7" s="1103"/>
      <c r="EI7" s="1103"/>
      <c r="EJ7" s="1103"/>
      <c r="EK7" s="1103"/>
      <c r="EL7" s="1103"/>
      <c r="EM7" s="1103"/>
      <c r="EN7" s="1103"/>
      <c r="EO7" s="1103"/>
      <c r="EP7" s="1103"/>
      <c r="EQ7" s="1103"/>
      <c r="ER7" s="1104"/>
      <c r="ES7" s="1102"/>
      <c r="ET7" s="1103"/>
      <c r="EU7" s="1103"/>
      <c r="EV7" s="1103"/>
      <c r="EW7" s="1103"/>
      <c r="EX7" s="1103"/>
      <c r="EY7" s="1103"/>
      <c r="EZ7" s="1103"/>
      <c r="FA7" s="1103"/>
      <c r="FB7" s="1103"/>
      <c r="FC7" s="1103"/>
      <c r="FD7" s="1103"/>
      <c r="FE7" s="1105"/>
    </row>
    <row r="8" spans="1:161" ht="90" customHeight="1">
      <c r="A8" s="809" t="s">
        <v>590</v>
      </c>
      <c r="B8" s="809"/>
      <c r="C8" s="809"/>
      <c r="D8" s="809"/>
      <c r="E8" s="809"/>
      <c r="F8" s="809"/>
      <c r="G8" s="809"/>
      <c r="H8" s="810"/>
      <c r="I8" s="1088" t="s">
        <v>906</v>
      </c>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6"/>
      <c r="AY8" s="906"/>
      <c r="AZ8" s="906"/>
      <c r="BA8" s="906"/>
      <c r="BB8" s="906"/>
      <c r="BC8" s="906"/>
      <c r="BD8" s="906"/>
      <c r="BE8" s="906"/>
      <c r="BF8" s="906"/>
      <c r="BG8" s="906"/>
      <c r="BH8" s="906"/>
      <c r="BI8" s="906"/>
      <c r="BJ8" s="906"/>
      <c r="BK8" s="906"/>
      <c r="BL8" s="906"/>
      <c r="BM8" s="906"/>
      <c r="BN8" s="906"/>
      <c r="BO8" s="906"/>
      <c r="BP8" s="906"/>
      <c r="BQ8" s="906"/>
      <c r="BR8" s="906"/>
      <c r="BS8" s="906"/>
      <c r="BT8" s="906"/>
      <c r="BU8" s="906"/>
      <c r="BV8" s="906"/>
      <c r="BW8" s="906"/>
      <c r="BX8" s="906"/>
      <c r="BY8" s="906"/>
      <c r="BZ8" s="906"/>
      <c r="CA8" s="906"/>
      <c r="CB8" s="906"/>
      <c r="CC8" s="906"/>
      <c r="CD8" s="906"/>
      <c r="CE8" s="906"/>
      <c r="CF8" s="906"/>
      <c r="CG8" s="906"/>
      <c r="CH8" s="906"/>
      <c r="CI8" s="906"/>
      <c r="CJ8" s="906"/>
      <c r="CK8" s="906"/>
      <c r="CL8" s="906"/>
      <c r="CM8" s="906"/>
      <c r="CN8" s="808" t="s">
        <v>907</v>
      </c>
      <c r="CO8" s="809"/>
      <c r="CP8" s="809"/>
      <c r="CQ8" s="809"/>
      <c r="CR8" s="809"/>
      <c r="CS8" s="809"/>
      <c r="CT8" s="809"/>
      <c r="CU8" s="810"/>
      <c r="CV8" s="811" t="s">
        <v>746</v>
      </c>
      <c r="CW8" s="809"/>
      <c r="CX8" s="809"/>
      <c r="CY8" s="809"/>
      <c r="CZ8" s="809"/>
      <c r="DA8" s="809"/>
      <c r="DB8" s="809"/>
      <c r="DC8" s="809"/>
      <c r="DD8" s="809"/>
      <c r="DE8" s="810"/>
      <c r="DF8" s="1089"/>
      <c r="DG8" s="1090"/>
      <c r="DH8" s="1090"/>
      <c r="DI8" s="1090"/>
      <c r="DJ8" s="1090"/>
      <c r="DK8" s="1090"/>
      <c r="DL8" s="1090"/>
      <c r="DM8" s="1090"/>
      <c r="DN8" s="1090"/>
      <c r="DO8" s="1090"/>
      <c r="DP8" s="1090"/>
      <c r="DQ8" s="1090"/>
      <c r="DR8" s="1091"/>
      <c r="DS8" s="803"/>
      <c r="DT8" s="804"/>
      <c r="DU8" s="804"/>
      <c r="DV8" s="804"/>
      <c r="DW8" s="804"/>
      <c r="DX8" s="804"/>
      <c r="DY8" s="804"/>
      <c r="DZ8" s="804"/>
      <c r="EA8" s="804"/>
      <c r="EB8" s="804"/>
      <c r="EC8" s="804"/>
      <c r="ED8" s="804"/>
      <c r="EE8" s="805"/>
      <c r="EF8" s="803"/>
      <c r="EG8" s="804"/>
      <c r="EH8" s="804"/>
      <c r="EI8" s="804"/>
      <c r="EJ8" s="804"/>
      <c r="EK8" s="804"/>
      <c r="EL8" s="804"/>
      <c r="EM8" s="804"/>
      <c r="EN8" s="804"/>
      <c r="EO8" s="804"/>
      <c r="EP8" s="804"/>
      <c r="EQ8" s="804"/>
      <c r="ER8" s="805"/>
      <c r="ES8" s="803"/>
      <c r="ET8" s="804"/>
      <c r="EU8" s="804"/>
      <c r="EV8" s="804"/>
      <c r="EW8" s="804"/>
      <c r="EX8" s="804"/>
      <c r="EY8" s="804"/>
      <c r="EZ8" s="804"/>
      <c r="FA8" s="804"/>
      <c r="FB8" s="804"/>
      <c r="FC8" s="804"/>
      <c r="FD8" s="804"/>
      <c r="FE8" s="1072"/>
    </row>
    <row r="9" spans="1:161" ht="24" customHeight="1">
      <c r="A9" s="809" t="s">
        <v>591</v>
      </c>
      <c r="B9" s="809"/>
      <c r="C9" s="809"/>
      <c r="D9" s="809"/>
      <c r="E9" s="809"/>
      <c r="F9" s="809"/>
      <c r="G9" s="809"/>
      <c r="H9" s="810"/>
      <c r="I9" s="1088" t="s">
        <v>908</v>
      </c>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6"/>
      <c r="AY9" s="906"/>
      <c r="AZ9" s="906"/>
      <c r="BA9" s="906"/>
      <c r="BB9" s="906"/>
      <c r="BC9" s="906"/>
      <c r="BD9" s="906"/>
      <c r="BE9" s="906"/>
      <c r="BF9" s="906"/>
      <c r="BG9" s="906"/>
      <c r="BH9" s="906"/>
      <c r="BI9" s="906"/>
      <c r="BJ9" s="906"/>
      <c r="BK9" s="906"/>
      <c r="BL9" s="906"/>
      <c r="BM9" s="906"/>
      <c r="BN9" s="906"/>
      <c r="BO9" s="906"/>
      <c r="BP9" s="906"/>
      <c r="BQ9" s="906"/>
      <c r="BR9" s="906"/>
      <c r="BS9" s="906"/>
      <c r="BT9" s="906"/>
      <c r="BU9" s="906"/>
      <c r="BV9" s="906"/>
      <c r="BW9" s="906"/>
      <c r="BX9" s="906"/>
      <c r="BY9" s="906"/>
      <c r="BZ9" s="906"/>
      <c r="CA9" s="906"/>
      <c r="CB9" s="906"/>
      <c r="CC9" s="906"/>
      <c r="CD9" s="906"/>
      <c r="CE9" s="906"/>
      <c r="CF9" s="906"/>
      <c r="CG9" s="906"/>
      <c r="CH9" s="906"/>
      <c r="CI9" s="906"/>
      <c r="CJ9" s="906"/>
      <c r="CK9" s="906"/>
      <c r="CL9" s="906"/>
      <c r="CM9" s="906"/>
      <c r="CN9" s="808" t="s">
        <v>909</v>
      </c>
      <c r="CO9" s="809"/>
      <c r="CP9" s="809"/>
      <c r="CQ9" s="809"/>
      <c r="CR9" s="809"/>
      <c r="CS9" s="809"/>
      <c r="CT9" s="809"/>
      <c r="CU9" s="810"/>
      <c r="CV9" s="811" t="s">
        <v>746</v>
      </c>
      <c r="CW9" s="809"/>
      <c r="CX9" s="809"/>
      <c r="CY9" s="809"/>
      <c r="CZ9" s="809"/>
      <c r="DA9" s="809"/>
      <c r="DB9" s="809"/>
      <c r="DC9" s="809"/>
      <c r="DD9" s="809"/>
      <c r="DE9" s="810"/>
      <c r="DF9" s="803"/>
      <c r="DG9" s="804"/>
      <c r="DH9" s="804"/>
      <c r="DI9" s="804"/>
      <c r="DJ9" s="804"/>
      <c r="DK9" s="804"/>
      <c r="DL9" s="804"/>
      <c r="DM9" s="804"/>
      <c r="DN9" s="804"/>
      <c r="DO9" s="804"/>
      <c r="DP9" s="804"/>
      <c r="DQ9" s="804"/>
      <c r="DR9" s="805"/>
      <c r="DS9" s="803"/>
      <c r="DT9" s="804"/>
      <c r="DU9" s="804"/>
      <c r="DV9" s="804"/>
      <c r="DW9" s="804"/>
      <c r="DX9" s="804"/>
      <c r="DY9" s="804"/>
      <c r="DZ9" s="804"/>
      <c r="EA9" s="804"/>
      <c r="EB9" s="804"/>
      <c r="EC9" s="804"/>
      <c r="ED9" s="804"/>
      <c r="EE9" s="805"/>
      <c r="EF9" s="803"/>
      <c r="EG9" s="804"/>
      <c r="EH9" s="804"/>
      <c r="EI9" s="804"/>
      <c r="EJ9" s="804"/>
      <c r="EK9" s="804"/>
      <c r="EL9" s="804"/>
      <c r="EM9" s="804"/>
      <c r="EN9" s="804"/>
      <c r="EO9" s="804"/>
      <c r="EP9" s="804"/>
      <c r="EQ9" s="804"/>
      <c r="ER9" s="805"/>
      <c r="ES9" s="803"/>
      <c r="ET9" s="804"/>
      <c r="EU9" s="804"/>
      <c r="EV9" s="804"/>
      <c r="EW9" s="804"/>
      <c r="EX9" s="804"/>
      <c r="EY9" s="804"/>
      <c r="EZ9" s="804"/>
      <c r="FA9" s="804"/>
      <c r="FB9" s="804"/>
      <c r="FC9" s="804"/>
      <c r="FD9" s="804"/>
      <c r="FE9" s="1072"/>
    </row>
    <row r="10" spans="1:161" ht="24" customHeight="1">
      <c r="A10" s="809" t="s">
        <v>592</v>
      </c>
      <c r="B10" s="809"/>
      <c r="C10" s="809"/>
      <c r="D10" s="809"/>
      <c r="E10" s="809"/>
      <c r="F10" s="809"/>
      <c r="G10" s="809"/>
      <c r="H10" s="810"/>
      <c r="I10" s="1088" t="s">
        <v>910</v>
      </c>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906"/>
      <c r="AU10" s="906"/>
      <c r="AV10" s="906"/>
      <c r="AW10" s="906"/>
      <c r="AX10" s="906"/>
      <c r="AY10" s="906"/>
      <c r="AZ10" s="906"/>
      <c r="BA10" s="906"/>
      <c r="BB10" s="906"/>
      <c r="BC10" s="906"/>
      <c r="BD10" s="906"/>
      <c r="BE10" s="906"/>
      <c r="BF10" s="906"/>
      <c r="BG10" s="906"/>
      <c r="BH10" s="906"/>
      <c r="BI10" s="906"/>
      <c r="BJ10" s="906"/>
      <c r="BK10" s="906"/>
      <c r="BL10" s="906"/>
      <c r="BM10" s="906"/>
      <c r="BN10" s="906"/>
      <c r="BO10" s="906"/>
      <c r="BP10" s="906"/>
      <c r="BQ10" s="906"/>
      <c r="BR10" s="906"/>
      <c r="BS10" s="906"/>
      <c r="BT10" s="906"/>
      <c r="BU10" s="906"/>
      <c r="BV10" s="906"/>
      <c r="BW10" s="906"/>
      <c r="BX10" s="906"/>
      <c r="BY10" s="906"/>
      <c r="BZ10" s="906"/>
      <c r="CA10" s="906"/>
      <c r="CB10" s="906"/>
      <c r="CC10" s="906"/>
      <c r="CD10" s="906"/>
      <c r="CE10" s="906"/>
      <c r="CF10" s="906"/>
      <c r="CG10" s="906"/>
      <c r="CH10" s="906"/>
      <c r="CI10" s="906"/>
      <c r="CJ10" s="906"/>
      <c r="CK10" s="906"/>
      <c r="CL10" s="906"/>
      <c r="CM10" s="906"/>
      <c r="CN10" s="808" t="s">
        <v>911</v>
      </c>
      <c r="CO10" s="809"/>
      <c r="CP10" s="809"/>
      <c r="CQ10" s="809"/>
      <c r="CR10" s="809"/>
      <c r="CS10" s="809"/>
      <c r="CT10" s="809"/>
      <c r="CU10" s="810"/>
      <c r="CV10" s="811" t="s">
        <v>746</v>
      </c>
      <c r="CW10" s="809"/>
      <c r="CX10" s="809"/>
      <c r="CY10" s="809"/>
      <c r="CZ10" s="809"/>
      <c r="DA10" s="809"/>
      <c r="DB10" s="809"/>
      <c r="DC10" s="809"/>
      <c r="DD10" s="809"/>
      <c r="DE10" s="810"/>
      <c r="DF10" s="803"/>
      <c r="DG10" s="804"/>
      <c r="DH10" s="804"/>
      <c r="DI10" s="804"/>
      <c r="DJ10" s="804"/>
      <c r="DK10" s="804"/>
      <c r="DL10" s="804"/>
      <c r="DM10" s="804"/>
      <c r="DN10" s="804"/>
      <c r="DO10" s="804"/>
      <c r="DP10" s="804"/>
      <c r="DQ10" s="804"/>
      <c r="DR10" s="805"/>
      <c r="DS10" s="803"/>
      <c r="DT10" s="804"/>
      <c r="DU10" s="804"/>
      <c r="DV10" s="804"/>
      <c r="DW10" s="804"/>
      <c r="DX10" s="804"/>
      <c r="DY10" s="804"/>
      <c r="DZ10" s="804"/>
      <c r="EA10" s="804"/>
      <c r="EB10" s="804"/>
      <c r="EC10" s="804"/>
      <c r="ED10" s="804"/>
      <c r="EE10" s="805"/>
      <c r="EF10" s="803"/>
      <c r="EG10" s="804"/>
      <c r="EH10" s="804"/>
      <c r="EI10" s="804"/>
      <c r="EJ10" s="804"/>
      <c r="EK10" s="804"/>
      <c r="EL10" s="804"/>
      <c r="EM10" s="804"/>
      <c r="EN10" s="804"/>
      <c r="EO10" s="804"/>
      <c r="EP10" s="804"/>
      <c r="EQ10" s="804"/>
      <c r="ER10" s="805"/>
      <c r="ES10" s="803"/>
      <c r="ET10" s="804"/>
      <c r="EU10" s="804"/>
      <c r="EV10" s="804"/>
      <c r="EW10" s="804"/>
      <c r="EX10" s="804"/>
      <c r="EY10" s="804"/>
      <c r="EZ10" s="804"/>
      <c r="FA10" s="804"/>
      <c r="FB10" s="804"/>
      <c r="FC10" s="804"/>
      <c r="FD10" s="804"/>
      <c r="FE10" s="1072"/>
    </row>
    <row r="11" spans="1:161" ht="24" customHeight="1">
      <c r="A11" s="993" t="s">
        <v>593</v>
      </c>
      <c r="B11" s="993"/>
      <c r="C11" s="993"/>
      <c r="D11" s="993"/>
      <c r="E11" s="993"/>
      <c r="F11" s="993"/>
      <c r="G11" s="993"/>
      <c r="H11" s="994"/>
      <c r="I11" s="1084" t="s">
        <v>912</v>
      </c>
      <c r="J11" s="1085"/>
      <c r="K11" s="1085"/>
      <c r="L11" s="1085"/>
      <c r="M11" s="1085"/>
      <c r="N11" s="1085"/>
      <c r="O11" s="1085"/>
      <c r="P11" s="1085"/>
      <c r="Q11" s="1085"/>
      <c r="R11" s="1085"/>
      <c r="S11" s="1085"/>
      <c r="T11" s="1085"/>
      <c r="U11" s="1085"/>
      <c r="V11" s="1085"/>
      <c r="W11" s="1085"/>
      <c r="X11" s="1085"/>
      <c r="Y11" s="1085"/>
      <c r="Z11" s="1085"/>
      <c r="AA11" s="1085"/>
      <c r="AB11" s="1085"/>
      <c r="AC11" s="1085"/>
      <c r="AD11" s="1085"/>
      <c r="AE11" s="1085"/>
      <c r="AF11" s="1085"/>
      <c r="AG11" s="1085"/>
      <c r="AH11" s="1085"/>
      <c r="AI11" s="1085"/>
      <c r="AJ11" s="1085"/>
      <c r="AK11" s="1085"/>
      <c r="AL11" s="1085"/>
      <c r="AM11" s="1085"/>
      <c r="AN11" s="1085"/>
      <c r="AO11" s="1085"/>
      <c r="AP11" s="1085"/>
      <c r="AQ11" s="1085"/>
      <c r="AR11" s="1085"/>
      <c r="AS11" s="1085"/>
      <c r="AT11" s="1085"/>
      <c r="AU11" s="1085"/>
      <c r="AV11" s="1085"/>
      <c r="AW11" s="1085"/>
      <c r="AX11" s="1085"/>
      <c r="AY11" s="1085"/>
      <c r="AZ11" s="1085"/>
      <c r="BA11" s="1085"/>
      <c r="BB11" s="1085"/>
      <c r="BC11" s="1085"/>
      <c r="BD11" s="1085"/>
      <c r="BE11" s="1085"/>
      <c r="BF11" s="1085"/>
      <c r="BG11" s="1085"/>
      <c r="BH11" s="1085"/>
      <c r="BI11" s="1085"/>
      <c r="BJ11" s="1085"/>
      <c r="BK11" s="1085"/>
      <c r="BL11" s="1085"/>
      <c r="BM11" s="1085"/>
      <c r="BN11" s="1085"/>
      <c r="BO11" s="1085"/>
      <c r="BP11" s="1085"/>
      <c r="BQ11" s="1085"/>
      <c r="BR11" s="1085"/>
      <c r="BS11" s="1085"/>
      <c r="BT11" s="1085"/>
      <c r="BU11" s="1085"/>
      <c r="BV11" s="1085"/>
      <c r="BW11" s="1085"/>
      <c r="BX11" s="1085"/>
      <c r="BY11" s="1085"/>
      <c r="BZ11" s="1085"/>
      <c r="CA11" s="1085"/>
      <c r="CB11" s="1085"/>
      <c r="CC11" s="1085"/>
      <c r="CD11" s="1085"/>
      <c r="CE11" s="1085"/>
      <c r="CF11" s="1085"/>
      <c r="CG11" s="1085"/>
      <c r="CH11" s="1085"/>
      <c r="CI11" s="1085"/>
      <c r="CJ11" s="1085"/>
      <c r="CK11" s="1085"/>
      <c r="CL11" s="1085"/>
      <c r="CM11" s="1085"/>
      <c r="CN11" s="1086" t="s">
        <v>913</v>
      </c>
      <c r="CO11" s="993"/>
      <c r="CP11" s="993"/>
      <c r="CQ11" s="993"/>
      <c r="CR11" s="993"/>
      <c r="CS11" s="993"/>
      <c r="CT11" s="993"/>
      <c r="CU11" s="994"/>
      <c r="CV11" s="992" t="s">
        <v>746</v>
      </c>
      <c r="CW11" s="993"/>
      <c r="CX11" s="993"/>
      <c r="CY11" s="993"/>
      <c r="CZ11" s="993"/>
      <c r="DA11" s="993"/>
      <c r="DB11" s="993"/>
      <c r="DC11" s="993"/>
      <c r="DD11" s="993"/>
      <c r="DE11" s="994"/>
      <c r="DF11" s="917">
        <f>DF12+DF15+DF18+DF19+DF22</f>
        <v>14124799.456460748</v>
      </c>
      <c r="DG11" s="918"/>
      <c r="DH11" s="918"/>
      <c r="DI11" s="918"/>
      <c r="DJ11" s="918"/>
      <c r="DK11" s="918"/>
      <c r="DL11" s="918"/>
      <c r="DM11" s="918"/>
      <c r="DN11" s="918"/>
      <c r="DO11" s="918"/>
      <c r="DP11" s="918"/>
      <c r="DQ11" s="918"/>
      <c r="DR11" s="919"/>
      <c r="DS11" s="917"/>
      <c r="DT11" s="918"/>
      <c r="DU11" s="918"/>
      <c r="DV11" s="918"/>
      <c r="DW11" s="918"/>
      <c r="DX11" s="918"/>
      <c r="DY11" s="918"/>
      <c r="DZ11" s="918"/>
      <c r="EA11" s="918"/>
      <c r="EB11" s="918"/>
      <c r="EC11" s="918"/>
      <c r="ED11" s="918"/>
      <c r="EE11" s="919"/>
      <c r="EF11" s="917"/>
      <c r="EG11" s="918"/>
      <c r="EH11" s="918"/>
      <c r="EI11" s="918"/>
      <c r="EJ11" s="918"/>
      <c r="EK11" s="918"/>
      <c r="EL11" s="918"/>
      <c r="EM11" s="918"/>
      <c r="EN11" s="918"/>
      <c r="EO11" s="918"/>
      <c r="EP11" s="918"/>
      <c r="EQ11" s="918"/>
      <c r="ER11" s="919"/>
      <c r="ES11" s="917"/>
      <c r="ET11" s="918"/>
      <c r="EU11" s="918"/>
      <c r="EV11" s="918"/>
      <c r="EW11" s="918"/>
      <c r="EX11" s="918"/>
      <c r="EY11" s="918"/>
      <c r="EZ11" s="918"/>
      <c r="FA11" s="918"/>
      <c r="FB11" s="918"/>
      <c r="FC11" s="918"/>
      <c r="FD11" s="918"/>
      <c r="FE11" s="1087"/>
    </row>
    <row r="12" spans="1:161" ht="34.5" customHeight="1">
      <c r="A12" s="809" t="s">
        <v>914</v>
      </c>
      <c r="B12" s="809"/>
      <c r="C12" s="809"/>
      <c r="D12" s="809"/>
      <c r="E12" s="809"/>
      <c r="F12" s="809"/>
      <c r="G12" s="809"/>
      <c r="H12" s="810"/>
      <c r="I12" s="1083" t="s">
        <v>915</v>
      </c>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c r="AU12" s="825"/>
      <c r="AV12" s="825"/>
      <c r="AW12" s="825"/>
      <c r="AX12" s="825"/>
      <c r="AY12" s="825"/>
      <c r="AZ12" s="825"/>
      <c r="BA12" s="825"/>
      <c r="BB12" s="825"/>
      <c r="BC12" s="825"/>
      <c r="BD12" s="825"/>
      <c r="BE12" s="825"/>
      <c r="BF12" s="825"/>
      <c r="BG12" s="825"/>
      <c r="BH12" s="825"/>
      <c r="BI12" s="825"/>
      <c r="BJ12" s="825"/>
      <c r="BK12" s="825"/>
      <c r="BL12" s="825"/>
      <c r="BM12" s="825"/>
      <c r="BN12" s="825"/>
      <c r="BO12" s="825"/>
      <c r="BP12" s="825"/>
      <c r="BQ12" s="825"/>
      <c r="BR12" s="825"/>
      <c r="BS12" s="825"/>
      <c r="BT12" s="825"/>
      <c r="BU12" s="825"/>
      <c r="BV12" s="825"/>
      <c r="BW12" s="825"/>
      <c r="BX12" s="825"/>
      <c r="BY12" s="825"/>
      <c r="BZ12" s="825"/>
      <c r="CA12" s="825"/>
      <c r="CB12" s="825"/>
      <c r="CC12" s="825"/>
      <c r="CD12" s="825"/>
      <c r="CE12" s="825"/>
      <c r="CF12" s="825"/>
      <c r="CG12" s="825"/>
      <c r="CH12" s="825"/>
      <c r="CI12" s="825"/>
      <c r="CJ12" s="825"/>
      <c r="CK12" s="825"/>
      <c r="CL12" s="825"/>
      <c r="CM12" s="825"/>
      <c r="CN12" s="808" t="s">
        <v>916</v>
      </c>
      <c r="CO12" s="809"/>
      <c r="CP12" s="809"/>
      <c r="CQ12" s="809"/>
      <c r="CR12" s="809"/>
      <c r="CS12" s="809"/>
      <c r="CT12" s="809"/>
      <c r="CU12" s="810"/>
      <c r="CV12" s="811" t="s">
        <v>746</v>
      </c>
      <c r="CW12" s="809"/>
      <c r="CX12" s="809"/>
      <c r="CY12" s="809"/>
      <c r="CZ12" s="809"/>
      <c r="DA12" s="809"/>
      <c r="DB12" s="809"/>
      <c r="DC12" s="809"/>
      <c r="DD12" s="809"/>
      <c r="DE12" s="810"/>
      <c r="DF12" s="803">
        <f>DF13</f>
        <v>13366719.456460748</v>
      </c>
      <c r="DG12" s="804"/>
      <c r="DH12" s="804"/>
      <c r="DI12" s="804"/>
      <c r="DJ12" s="804"/>
      <c r="DK12" s="804"/>
      <c r="DL12" s="804"/>
      <c r="DM12" s="804"/>
      <c r="DN12" s="804"/>
      <c r="DO12" s="804"/>
      <c r="DP12" s="804"/>
      <c r="DQ12" s="804"/>
      <c r="DR12" s="805"/>
      <c r="DS12" s="803"/>
      <c r="DT12" s="804"/>
      <c r="DU12" s="804"/>
      <c r="DV12" s="804"/>
      <c r="DW12" s="804"/>
      <c r="DX12" s="804"/>
      <c r="DY12" s="804"/>
      <c r="DZ12" s="804"/>
      <c r="EA12" s="804"/>
      <c r="EB12" s="804"/>
      <c r="EC12" s="804"/>
      <c r="ED12" s="804"/>
      <c r="EE12" s="805"/>
      <c r="EF12" s="803"/>
      <c r="EG12" s="804"/>
      <c r="EH12" s="804"/>
      <c r="EI12" s="804"/>
      <c r="EJ12" s="804"/>
      <c r="EK12" s="804"/>
      <c r="EL12" s="804"/>
      <c r="EM12" s="804"/>
      <c r="EN12" s="804"/>
      <c r="EO12" s="804"/>
      <c r="EP12" s="804"/>
      <c r="EQ12" s="804"/>
      <c r="ER12" s="805"/>
      <c r="ES12" s="803"/>
      <c r="ET12" s="804"/>
      <c r="EU12" s="804"/>
      <c r="EV12" s="804"/>
      <c r="EW12" s="804"/>
      <c r="EX12" s="804"/>
      <c r="EY12" s="804"/>
      <c r="EZ12" s="804"/>
      <c r="FA12" s="804"/>
      <c r="FB12" s="804"/>
      <c r="FC12" s="804"/>
      <c r="FD12" s="804"/>
      <c r="FE12" s="1072"/>
    </row>
    <row r="13" spans="1:161" ht="24" customHeight="1">
      <c r="A13" s="809" t="s">
        <v>917</v>
      </c>
      <c r="B13" s="809"/>
      <c r="C13" s="809"/>
      <c r="D13" s="809"/>
      <c r="E13" s="809"/>
      <c r="F13" s="809"/>
      <c r="G13" s="809"/>
      <c r="H13" s="810"/>
      <c r="I13" s="1080" t="s">
        <v>918</v>
      </c>
      <c r="J13" s="840"/>
      <c r="K13" s="840"/>
      <c r="L13" s="840"/>
      <c r="M13" s="840"/>
      <c r="N13" s="840"/>
      <c r="O13" s="840"/>
      <c r="P13" s="840"/>
      <c r="Q13" s="840"/>
      <c r="R13" s="840"/>
      <c r="S13" s="840"/>
      <c r="T13" s="840"/>
      <c r="U13" s="840"/>
      <c r="V13" s="840"/>
      <c r="W13" s="840"/>
      <c r="X13" s="840"/>
      <c r="Y13" s="840"/>
      <c r="Z13" s="840"/>
      <c r="AA13" s="840"/>
      <c r="AB13" s="840"/>
      <c r="AC13" s="840"/>
      <c r="AD13" s="840"/>
      <c r="AE13" s="840"/>
      <c r="AF13" s="840"/>
      <c r="AG13" s="840"/>
      <c r="AH13" s="840"/>
      <c r="AI13" s="840"/>
      <c r="AJ13" s="840"/>
      <c r="AK13" s="840"/>
      <c r="AL13" s="840"/>
      <c r="AM13" s="840"/>
      <c r="AN13" s="840"/>
      <c r="AO13" s="840"/>
      <c r="AP13" s="840"/>
      <c r="AQ13" s="840"/>
      <c r="AR13" s="840"/>
      <c r="AS13" s="840"/>
      <c r="AT13" s="840"/>
      <c r="AU13" s="840"/>
      <c r="AV13" s="840"/>
      <c r="AW13" s="840"/>
      <c r="AX13" s="840"/>
      <c r="AY13" s="840"/>
      <c r="AZ13" s="840"/>
      <c r="BA13" s="840"/>
      <c r="BB13" s="840"/>
      <c r="BC13" s="840"/>
      <c r="BD13" s="840"/>
      <c r="BE13" s="840"/>
      <c r="BF13" s="840"/>
      <c r="BG13" s="840"/>
      <c r="BH13" s="840"/>
      <c r="BI13" s="840"/>
      <c r="BJ13" s="840"/>
      <c r="BK13" s="840"/>
      <c r="BL13" s="840"/>
      <c r="BM13" s="840"/>
      <c r="BN13" s="840"/>
      <c r="BO13" s="840"/>
      <c r="BP13" s="840"/>
      <c r="BQ13" s="840"/>
      <c r="BR13" s="840"/>
      <c r="BS13" s="840"/>
      <c r="BT13" s="840"/>
      <c r="BU13" s="840"/>
      <c r="BV13" s="840"/>
      <c r="BW13" s="840"/>
      <c r="BX13" s="840"/>
      <c r="BY13" s="840"/>
      <c r="BZ13" s="840"/>
      <c r="CA13" s="840"/>
      <c r="CB13" s="840"/>
      <c r="CC13" s="840"/>
      <c r="CD13" s="840"/>
      <c r="CE13" s="840"/>
      <c r="CF13" s="840"/>
      <c r="CG13" s="840"/>
      <c r="CH13" s="840"/>
      <c r="CI13" s="840"/>
      <c r="CJ13" s="840"/>
      <c r="CK13" s="840"/>
      <c r="CL13" s="840"/>
      <c r="CM13" s="840"/>
      <c r="CN13" s="808" t="s">
        <v>919</v>
      </c>
      <c r="CO13" s="809"/>
      <c r="CP13" s="809"/>
      <c r="CQ13" s="809"/>
      <c r="CR13" s="809"/>
      <c r="CS13" s="809"/>
      <c r="CT13" s="809"/>
      <c r="CU13" s="810"/>
      <c r="CV13" s="811" t="s">
        <v>746</v>
      </c>
      <c r="CW13" s="809"/>
      <c r="CX13" s="809"/>
      <c r="CY13" s="809"/>
      <c r="CZ13" s="809"/>
      <c r="DA13" s="809"/>
      <c r="DB13" s="809"/>
      <c r="DC13" s="809"/>
      <c r="DD13" s="809"/>
      <c r="DE13" s="810"/>
      <c r="DF13" s="803">
        <f>'План ФХД стр.1_4'!DF102:DR102+'План ФХД стр.1_4'!DF103:DR103+'План ФХД стр.1_4'!DF104:DR104+'План ФХД стр.1_4'!DF105:DR105+'План ФХД стр.1_4'!DF106:DR106+'План ФХД стр.1_4'!DF108:DR108+'План ФХД стр.1_4'!DF112:DR112+'План ФХД стр.1_4'!DF113:DR113</f>
        <v>13366719.456460748</v>
      </c>
      <c r="DG13" s="804"/>
      <c r="DH13" s="804"/>
      <c r="DI13" s="804"/>
      <c r="DJ13" s="804"/>
      <c r="DK13" s="804"/>
      <c r="DL13" s="804"/>
      <c r="DM13" s="804"/>
      <c r="DN13" s="804"/>
      <c r="DO13" s="804"/>
      <c r="DP13" s="804"/>
      <c r="DQ13" s="804"/>
      <c r="DR13" s="805"/>
      <c r="DS13" s="803"/>
      <c r="DT13" s="804"/>
      <c r="DU13" s="804"/>
      <c r="DV13" s="804"/>
      <c r="DW13" s="804"/>
      <c r="DX13" s="804"/>
      <c r="DY13" s="804"/>
      <c r="DZ13" s="804"/>
      <c r="EA13" s="804"/>
      <c r="EB13" s="804"/>
      <c r="EC13" s="804"/>
      <c r="ED13" s="804"/>
      <c r="EE13" s="805"/>
      <c r="EF13" s="803"/>
      <c r="EG13" s="804"/>
      <c r="EH13" s="804"/>
      <c r="EI13" s="804"/>
      <c r="EJ13" s="804"/>
      <c r="EK13" s="804"/>
      <c r="EL13" s="804"/>
      <c r="EM13" s="804"/>
      <c r="EN13" s="804"/>
      <c r="EO13" s="804"/>
      <c r="EP13" s="804"/>
      <c r="EQ13" s="804"/>
      <c r="ER13" s="805"/>
      <c r="ES13" s="803"/>
      <c r="ET13" s="804"/>
      <c r="EU13" s="804"/>
      <c r="EV13" s="804"/>
      <c r="EW13" s="804"/>
      <c r="EX13" s="804"/>
      <c r="EY13" s="804"/>
      <c r="EZ13" s="804"/>
      <c r="FA13" s="804"/>
      <c r="FB13" s="804"/>
      <c r="FC13" s="804"/>
      <c r="FD13" s="804"/>
      <c r="FE13" s="1072"/>
    </row>
    <row r="14" spans="1:161" ht="12.75" customHeight="1">
      <c r="A14" s="809" t="s">
        <v>920</v>
      </c>
      <c r="B14" s="809"/>
      <c r="C14" s="809"/>
      <c r="D14" s="809"/>
      <c r="E14" s="809"/>
      <c r="F14" s="809"/>
      <c r="G14" s="809"/>
      <c r="H14" s="810"/>
      <c r="I14" s="1080" t="s">
        <v>921</v>
      </c>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0"/>
      <c r="AY14" s="840"/>
      <c r="AZ14" s="840"/>
      <c r="BA14" s="840"/>
      <c r="BB14" s="840"/>
      <c r="BC14" s="840"/>
      <c r="BD14" s="840"/>
      <c r="BE14" s="840"/>
      <c r="BF14" s="840"/>
      <c r="BG14" s="840"/>
      <c r="BH14" s="840"/>
      <c r="BI14" s="840"/>
      <c r="BJ14" s="840"/>
      <c r="BK14" s="840"/>
      <c r="BL14" s="840"/>
      <c r="BM14" s="840"/>
      <c r="BN14" s="840"/>
      <c r="BO14" s="840"/>
      <c r="BP14" s="840"/>
      <c r="BQ14" s="840"/>
      <c r="BR14" s="840"/>
      <c r="BS14" s="840"/>
      <c r="BT14" s="840"/>
      <c r="BU14" s="840"/>
      <c r="BV14" s="840"/>
      <c r="BW14" s="840"/>
      <c r="BX14" s="840"/>
      <c r="BY14" s="840"/>
      <c r="BZ14" s="840"/>
      <c r="CA14" s="840"/>
      <c r="CB14" s="840"/>
      <c r="CC14" s="840"/>
      <c r="CD14" s="840"/>
      <c r="CE14" s="840"/>
      <c r="CF14" s="840"/>
      <c r="CG14" s="840"/>
      <c r="CH14" s="840"/>
      <c r="CI14" s="840"/>
      <c r="CJ14" s="840"/>
      <c r="CK14" s="840"/>
      <c r="CL14" s="840"/>
      <c r="CM14" s="840"/>
      <c r="CN14" s="808" t="s">
        <v>922</v>
      </c>
      <c r="CO14" s="809"/>
      <c r="CP14" s="809"/>
      <c r="CQ14" s="809"/>
      <c r="CR14" s="809"/>
      <c r="CS14" s="809"/>
      <c r="CT14" s="809"/>
      <c r="CU14" s="810"/>
      <c r="CV14" s="811" t="s">
        <v>746</v>
      </c>
      <c r="CW14" s="809"/>
      <c r="CX14" s="809"/>
      <c r="CY14" s="809"/>
      <c r="CZ14" s="809"/>
      <c r="DA14" s="809"/>
      <c r="DB14" s="809"/>
      <c r="DC14" s="809"/>
      <c r="DD14" s="809"/>
      <c r="DE14" s="810"/>
      <c r="DF14" s="803"/>
      <c r="DG14" s="804"/>
      <c r="DH14" s="804"/>
      <c r="DI14" s="804"/>
      <c r="DJ14" s="804"/>
      <c r="DK14" s="804"/>
      <c r="DL14" s="804"/>
      <c r="DM14" s="804"/>
      <c r="DN14" s="804"/>
      <c r="DO14" s="804"/>
      <c r="DP14" s="804"/>
      <c r="DQ14" s="804"/>
      <c r="DR14" s="805"/>
      <c r="DS14" s="803"/>
      <c r="DT14" s="804"/>
      <c r="DU14" s="804"/>
      <c r="DV14" s="804"/>
      <c r="DW14" s="804"/>
      <c r="DX14" s="804"/>
      <c r="DY14" s="804"/>
      <c r="DZ14" s="804"/>
      <c r="EA14" s="804"/>
      <c r="EB14" s="804"/>
      <c r="EC14" s="804"/>
      <c r="ED14" s="804"/>
      <c r="EE14" s="805"/>
      <c r="EF14" s="803"/>
      <c r="EG14" s="804"/>
      <c r="EH14" s="804"/>
      <c r="EI14" s="804"/>
      <c r="EJ14" s="804"/>
      <c r="EK14" s="804"/>
      <c r="EL14" s="804"/>
      <c r="EM14" s="804"/>
      <c r="EN14" s="804"/>
      <c r="EO14" s="804"/>
      <c r="EP14" s="804"/>
      <c r="EQ14" s="804"/>
      <c r="ER14" s="805"/>
      <c r="ES14" s="803"/>
      <c r="ET14" s="804"/>
      <c r="EU14" s="804"/>
      <c r="EV14" s="804"/>
      <c r="EW14" s="804"/>
      <c r="EX14" s="804"/>
      <c r="EY14" s="804"/>
      <c r="EZ14" s="804"/>
      <c r="FA14" s="804"/>
      <c r="FB14" s="804"/>
      <c r="FC14" s="804"/>
      <c r="FD14" s="804"/>
      <c r="FE14" s="1072"/>
    </row>
    <row r="15" spans="1:161" ht="24" customHeight="1">
      <c r="A15" s="809" t="s">
        <v>923</v>
      </c>
      <c r="B15" s="809"/>
      <c r="C15" s="809"/>
      <c r="D15" s="809"/>
      <c r="E15" s="809"/>
      <c r="F15" s="809"/>
      <c r="G15" s="809"/>
      <c r="H15" s="810"/>
      <c r="I15" s="1083" t="s">
        <v>924</v>
      </c>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5"/>
      <c r="AY15" s="825"/>
      <c r="AZ15" s="825"/>
      <c r="BA15" s="825"/>
      <c r="BB15" s="825"/>
      <c r="BC15" s="825"/>
      <c r="BD15" s="825"/>
      <c r="BE15" s="825"/>
      <c r="BF15" s="825"/>
      <c r="BG15" s="825"/>
      <c r="BH15" s="825"/>
      <c r="BI15" s="825"/>
      <c r="BJ15" s="825"/>
      <c r="BK15" s="825"/>
      <c r="BL15" s="825"/>
      <c r="BM15" s="825"/>
      <c r="BN15" s="825"/>
      <c r="BO15" s="825"/>
      <c r="BP15" s="825"/>
      <c r="BQ15" s="825"/>
      <c r="BR15" s="825"/>
      <c r="BS15" s="825"/>
      <c r="BT15" s="825"/>
      <c r="BU15" s="825"/>
      <c r="BV15" s="825"/>
      <c r="BW15" s="825"/>
      <c r="BX15" s="825"/>
      <c r="BY15" s="825"/>
      <c r="BZ15" s="825"/>
      <c r="CA15" s="825"/>
      <c r="CB15" s="825"/>
      <c r="CC15" s="825"/>
      <c r="CD15" s="825"/>
      <c r="CE15" s="825"/>
      <c r="CF15" s="825"/>
      <c r="CG15" s="825"/>
      <c r="CH15" s="825"/>
      <c r="CI15" s="825"/>
      <c r="CJ15" s="825"/>
      <c r="CK15" s="825"/>
      <c r="CL15" s="825"/>
      <c r="CM15" s="825"/>
      <c r="CN15" s="808" t="s">
        <v>925</v>
      </c>
      <c r="CO15" s="809"/>
      <c r="CP15" s="809"/>
      <c r="CQ15" s="809"/>
      <c r="CR15" s="809"/>
      <c r="CS15" s="809"/>
      <c r="CT15" s="809"/>
      <c r="CU15" s="810"/>
      <c r="CV15" s="811" t="s">
        <v>746</v>
      </c>
      <c r="CW15" s="809"/>
      <c r="CX15" s="809"/>
      <c r="CY15" s="809"/>
      <c r="CZ15" s="809"/>
      <c r="DA15" s="809"/>
      <c r="DB15" s="809"/>
      <c r="DC15" s="809"/>
      <c r="DD15" s="809"/>
      <c r="DE15" s="810"/>
      <c r="DF15" s="803"/>
      <c r="DG15" s="804"/>
      <c r="DH15" s="804"/>
      <c r="DI15" s="804"/>
      <c r="DJ15" s="804"/>
      <c r="DK15" s="804"/>
      <c r="DL15" s="804"/>
      <c r="DM15" s="804"/>
      <c r="DN15" s="804"/>
      <c r="DO15" s="804"/>
      <c r="DP15" s="804"/>
      <c r="DQ15" s="804"/>
      <c r="DR15" s="805"/>
      <c r="DS15" s="803"/>
      <c r="DT15" s="804"/>
      <c r="DU15" s="804"/>
      <c r="DV15" s="804"/>
      <c r="DW15" s="804"/>
      <c r="DX15" s="804"/>
      <c r="DY15" s="804"/>
      <c r="DZ15" s="804"/>
      <c r="EA15" s="804"/>
      <c r="EB15" s="804"/>
      <c r="EC15" s="804"/>
      <c r="ED15" s="804"/>
      <c r="EE15" s="805"/>
      <c r="EF15" s="803"/>
      <c r="EG15" s="804"/>
      <c r="EH15" s="804"/>
      <c r="EI15" s="804"/>
      <c r="EJ15" s="804"/>
      <c r="EK15" s="804"/>
      <c r="EL15" s="804"/>
      <c r="EM15" s="804"/>
      <c r="EN15" s="804"/>
      <c r="EO15" s="804"/>
      <c r="EP15" s="804"/>
      <c r="EQ15" s="804"/>
      <c r="ER15" s="805"/>
      <c r="ES15" s="803"/>
      <c r="ET15" s="804"/>
      <c r="EU15" s="804"/>
      <c r="EV15" s="804"/>
      <c r="EW15" s="804"/>
      <c r="EX15" s="804"/>
      <c r="EY15" s="804"/>
      <c r="EZ15" s="804"/>
      <c r="FA15" s="804"/>
      <c r="FB15" s="804"/>
      <c r="FC15" s="804"/>
      <c r="FD15" s="804"/>
      <c r="FE15" s="1072"/>
    </row>
    <row r="16" spans="1:161" ht="24" customHeight="1">
      <c r="A16" s="809" t="s">
        <v>926</v>
      </c>
      <c r="B16" s="809"/>
      <c r="C16" s="809"/>
      <c r="D16" s="809"/>
      <c r="E16" s="809"/>
      <c r="F16" s="809"/>
      <c r="G16" s="809"/>
      <c r="H16" s="810"/>
      <c r="I16" s="1080" t="s">
        <v>918</v>
      </c>
      <c r="J16" s="840"/>
      <c r="K16" s="840"/>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c r="AN16" s="840"/>
      <c r="AO16" s="840"/>
      <c r="AP16" s="840"/>
      <c r="AQ16" s="840"/>
      <c r="AR16" s="840"/>
      <c r="AS16" s="840"/>
      <c r="AT16" s="840"/>
      <c r="AU16" s="840"/>
      <c r="AV16" s="840"/>
      <c r="AW16" s="840"/>
      <c r="AX16" s="840"/>
      <c r="AY16" s="840"/>
      <c r="AZ16" s="840"/>
      <c r="BA16" s="840"/>
      <c r="BB16" s="840"/>
      <c r="BC16" s="840"/>
      <c r="BD16" s="840"/>
      <c r="BE16" s="840"/>
      <c r="BF16" s="840"/>
      <c r="BG16" s="840"/>
      <c r="BH16" s="840"/>
      <c r="BI16" s="840"/>
      <c r="BJ16" s="840"/>
      <c r="BK16" s="840"/>
      <c r="BL16" s="840"/>
      <c r="BM16" s="840"/>
      <c r="BN16" s="840"/>
      <c r="BO16" s="840"/>
      <c r="BP16" s="840"/>
      <c r="BQ16" s="840"/>
      <c r="BR16" s="840"/>
      <c r="BS16" s="840"/>
      <c r="BT16" s="840"/>
      <c r="BU16" s="840"/>
      <c r="BV16" s="840"/>
      <c r="BW16" s="840"/>
      <c r="BX16" s="840"/>
      <c r="BY16" s="840"/>
      <c r="BZ16" s="840"/>
      <c r="CA16" s="840"/>
      <c r="CB16" s="840"/>
      <c r="CC16" s="840"/>
      <c r="CD16" s="840"/>
      <c r="CE16" s="840"/>
      <c r="CF16" s="840"/>
      <c r="CG16" s="840"/>
      <c r="CH16" s="840"/>
      <c r="CI16" s="840"/>
      <c r="CJ16" s="840"/>
      <c r="CK16" s="840"/>
      <c r="CL16" s="840"/>
      <c r="CM16" s="840"/>
      <c r="CN16" s="808" t="s">
        <v>927</v>
      </c>
      <c r="CO16" s="809"/>
      <c r="CP16" s="809"/>
      <c r="CQ16" s="809"/>
      <c r="CR16" s="809"/>
      <c r="CS16" s="809"/>
      <c r="CT16" s="809"/>
      <c r="CU16" s="810"/>
      <c r="CV16" s="811" t="s">
        <v>746</v>
      </c>
      <c r="CW16" s="809"/>
      <c r="CX16" s="809"/>
      <c r="CY16" s="809"/>
      <c r="CZ16" s="809"/>
      <c r="DA16" s="809"/>
      <c r="DB16" s="809"/>
      <c r="DC16" s="809"/>
      <c r="DD16" s="809"/>
      <c r="DE16" s="810"/>
      <c r="DF16" s="803"/>
      <c r="DG16" s="804"/>
      <c r="DH16" s="804"/>
      <c r="DI16" s="804"/>
      <c r="DJ16" s="804"/>
      <c r="DK16" s="804"/>
      <c r="DL16" s="804"/>
      <c r="DM16" s="804"/>
      <c r="DN16" s="804"/>
      <c r="DO16" s="804"/>
      <c r="DP16" s="804"/>
      <c r="DQ16" s="804"/>
      <c r="DR16" s="805"/>
      <c r="DS16" s="803"/>
      <c r="DT16" s="804"/>
      <c r="DU16" s="804"/>
      <c r="DV16" s="804"/>
      <c r="DW16" s="804"/>
      <c r="DX16" s="804"/>
      <c r="DY16" s="804"/>
      <c r="DZ16" s="804"/>
      <c r="EA16" s="804"/>
      <c r="EB16" s="804"/>
      <c r="EC16" s="804"/>
      <c r="ED16" s="804"/>
      <c r="EE16" s="805"/>
      <c r="EF16" s="803"/>
      <c r="EG16" s="804"/>
      <c r="EH16" s="804"/>
      <c r="EI16" s="804"/>
      <c r="EJ16" s="804"/>
      <c r="EK16" s="804"/>
      <c r="EL16" s="804"/>
      <c r="EM16" s="804"/>
      <c r="EN16" s="804"/>
      <c r="EO16" s="804"/>
      <c r="EP16" s="804"/>
      <c r="EQ16" s="804"/>
      <c r="ER16" s="805"/>
      <c r="ES16" s="803"/>
      <c r="ET16" s="804"/>
      <c r="EU16" s="804"/>
      <c r="EV16" s="804"/>
      <c r="EW16" s="804"/>
      <c r="EX16" s="804"/>
      <c r="EY16" s="804"/>
      <c r="EZ16" s="804"/>
      <c r="FA16" s="804"/>
      <c r="FB16" s="804"/>
      <c r="FC16" s="804"/>
      <c r="FD16" s="804"/>
      <c r="FE16" s="1072"/>
    </row>
    <row r="17" spans="1:161" ht="12.75" customHeight="1">
      <c r="A17" s="809" t="s">
        <v>928</v>
      </c>
      <c r="B17" s="809"/>
      <c r="C17" s="809"/>
      <c r="D17" s="809"/>
      <c r="E17" s="809"/>
      <c r="F17" s="809"/>
      <c r="G17" s="809"/>
      <c r="H17" s="810"/>
      <c r="I17" s="1080" t="s">
        <v>921</v>
      </c>
      <c r="J17" s="840"/>
      <c r="K17" s="840"/>
      <c r="L17" s="840"/>
      <c r="M17" s="840"/>
      <c r="N17" s="840"/>
      <c r="O17" s="840"/>
      <c r="P17" s="840"/>
      <c r="Q17" s="840"/>
      <c r="R17" s="840"/>
      <c r="S17" s="840"/>
      <c r="T17" s="840"/>
      <c r="U17" s="840"/>
      <c r="V17" s="840"/>
      <c r="W17" s="840"/>
      <c r="X17" s="840"/>
      <c r="Y17" s="840"/>
      <c r="Z17" s="840"/>
      <c r="AA17" s="840"/>
      <c r="AB17" s="840"/>
      <c r="AC17" s="840"/>
      <c r="AD17" s="840"/>
      <c r="AE17" s="840"/>
      <c r="AF17" s="840"/>
      <c r="AG17" s="840"/>
      <c r="AH17" s="840"/>
      <c r="AI17" s="840"/>
      <c r="AJ17" s="840"/>
      <c r="AK17" s="840"/>
      <c r="AL17" s="840"/>
      <c r="AM17" s="840"/>
      <c r="AN17" s="840"/>
      <c r="AO17" s="840"/>
      <c r="AP17" s="840"/>
      <c r="AQ17" s="840"/>
      <c r="AR17" s="840"/>
      <c r="AS17" s="840"/>
      <c r="AT17" s="840"/>
      <c r="AU17" s="840"/>
      <c r="AV17" s="840"/>
      <c r="AW17" s="840"/>
      <c r="AX17" s="840"/>
      <c r="AY17" s="840"/>
      <c r="AZ17" s="840"/>
      <c r="BA17" s="840"/>
      <c r="BB17" s="840"/>
      <c r="BC17" s="840"/>
      <c r="BD17" s="840"/>
      <c r="BE17" s="840"/>
      <c r="BF17" s="840"/>
      <c r="BG17" s="840"/>
      <c r="BH17" s="840"/>
      <c r="BI17" s="840"/>
      <c r="BJ17" s="840"/>
      <c r="BK17" s="840"/>
      <c r="BL17" s="840"/>
      <c r="BM17" s="840"/>
      <c r="BN17" s="840"/>
      <c r="BO17" s="840"/>
      <c r="BP17" s="840"/>
      <c r="BQ17" s="840"/>
      <c r="BR17" s="840"/>
      <c r="BS17" s="840"/>
      <c r="BT17" s="840"/>
      <c r="BU17" s="840"/>
      <c r="BV17" s="840"/>
      <c r="BW17" s="840"/>
      <c r="BX17" s="840"/>
      <c r="BY17" s="840"/>
      <c r="BZ17" s="840"/>
      <c r="CA17" s="840"/>
      <c r="CB17" s="840"/>
      <c r="CC17" s="840"/>
      <c r="CD17" s="840"/>
      <c r="CE17" s="840"/>
      <c r="CF17" s="840"/>
      <c r="CG17" s="840"/>
      <c r="CH17" s="840"/>
      <c r="CI17" s="840"/>
      <c r="CJ17" s="840"/>
      <c r="CK17" s="840"/>
      <c r="CL17" s="840"/>
      <c r="CM17" s="840"/>
      <c r="CN17" s="808" t="s">
        <v>929</v>
      </c>
      <c r="CO17" s="809"/>
      <c r="CP17" s="809"/>
      <c r="CQ17" s="809"/>
      <c r="CR17" s="809"/>
      <c r="CS17" s="809"/>
      <c r="CT17" s="809"/>
      <c r="CU17" s="810"/>
      <c r="CV17" s="811" t="s">
        <v>746</v>
      </c>
      <c r="CW17" s="809"/>
      <c r="CX17" s="809"/>
      <c r="CY17" s="809"/>
      <c r="CZ17" s="809"/>
      <c r="DA17" s="809"/>
      <c r="DB17" s="809"/>
      <c r="DC17" s="809"/>
      <c r="DD17" s="809"/>
      <c r="DE17" s="810"/>
      <c r="DF17" s="803"/>
      <c r="DG17" s="804"/>
      <c r="DH17" s="804"/>
      <c r="DI17" s="804"/>
      <c r="DJ17" s="804"/>
      <c r="DK17" s="804"/>
      <c r="DL17" s="804"/>
      <c r="DM17" s="804"/>
      <c r="DN17" s="804"/>
      <c r="DO17" s="804"/>
      <c r="DP17" s="804"/>
      <c r="DQ17" s="804"/>
      <c r="DR17" s="805"/>
      <c r="DS17" s="803"/>
      <c r="DT17" s="804"/>
      <c r="DU17" s="804"/>
      <c r="DV17" s="804"/>
      <c r="DW17" s="804"/>
      <c r="DX17" s="804"/>
      <c r="DY17" s="804"/>
      <c r="DZ17" s="804"/>
      <c r="EA17" s="804"/>
      <c r="EB17" s="804"/>
      <c r="EC17" s="804"/>
      <c r="ED17" s="804"/>
      <c r="EE17" s="805"/>
      <c r="EF17" s="803"/>
      <c r="EG17" s="804"/>
      <c r="EH17" s="804"/>
      <c r="EI17" s="804"/>
      <c r="EJ17" s="804"/>
      <c r="EK17" s="804"/>
      <c r="EL17" s="804"/>
      <c r="EM17" s="804"/>
      <c r="EN17" s="804"/>
      <c r="EO17" s="804"/>
      <c r="EP17" s="804"/>
      <c r="EQ17" s="804"/>
      <c r="ER17" s="805"/>
      <c r="ES17" s="803"/>
      <c r="ET17" s="804"/>
      <c r="EU17" s="804"/>
      <c r="EV17" s="804"/>
      <c r="EW17" s="804"/>
      <c r="EX17" s="804"/>
      <c r="EY17" s="804"/>
      <c r="EZ17" s="804"/>
      <c r="FA17" s="804"/>
      <c r="FB17" s="804"/>
      <c r="FC17" s="804"/>
      <c r="FD17" s="804"/>
      <c r="FE17" s="1072"/>
    </row>
    <row r="18" spans="1:161" ht="12.75" customHeight="1">
      <c r="A18" s="809" t="s">
        <v>930</v>
      </c>
      <c r="B18" s="809"/>
      <c r="C18" s="809"/>
      <c r="D18" s="809"/>
      <c r="E18" s="809"/>
      <c r="F18" s="809"/>
      <c r="G18" s="809"/>
      <c r="H18" s="810"/>
      <c r="I18" s="1083" t="s">
        <v>931</v>
      </c>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825"/>
      <c r="AY18" s="825"/>
      <c r="AZ18" s="825"/>
      <c r="BA18" s="825"/>
      <c r="BB18" s="825"/>
      <c r="BC18" s="825"/>
      <c r="BD18" s="825"/>
      <c r="BE18" s="825"/>
      <c r="BF18" s="825"/>
      <c r="BG18" s="825"/>
      <c r="BH18" s="825"/>
      <c r="BI18" s="825"/>
      <c r="BJ18" s="825"/>
      <c r="BK18" s="825"/>
      <c r="BL18" s="825"/>
      <c r="BM18" s="825"/>
      <c r="BN18" s="825"/>
      <c r="BO18" s="825"/>
      <c r="BP18" s="825"/>
      <c r="BQ18" s="825"/>
      <c r="BR18" s="825"/>
      <c r="BS18" s="825"/>
      <c r="BT18" s="825"/>
      <c r="BU18" s="825"/>
      <c r="BV18" s="825"/>
      <c r="BW18" s="825"/>
      <c r="BX18" s="825"/>
      <c r="BY18" s="825"/>
      <c r="BZ18" s="825"/>
      <c r="CA18" s="825"/>
      <c r="CB18" s="825"/>
      <c r="CC18" s="825"/>
      <c r="CD18" s="825"/>
      <c r="CE18" s="825"/>
      <c r="CF18" s="825"/>
      <c r="CG18" s="825"/>
      <c r="CH18" s="825"/>
      <c r="CI18" s="825"/>
      <c r="CJ18" s="825"/>
      <c r="CK18" s="825"/>
      <c r="CL18" s="825"/>
      <c r="CM18" s="825"/>
      <c r="CN18" s="808" t="s">
        <v>932</v>
      </c>
      <c r="CO18" s="809"/>
      <c r="CP18" s="809"/>
      <c r="CQ18" s="809"/>
      <c r="CR18" s="809"/>
      <c r="CS18" s="809"/>
      <c r="CT18" s="809"/>
      <c r="CU18" s="810"/>
      <c r="CV18" s="811" t="s">
        <v>746</v>
      </c>
      <c r="CW18" s="809"/>
      <c r="CX18" s="809"/>
      <c r="CY18" s="809"/>
      <c r="CZ18" s="809"/>
      <c r="DA18" s="809"/>
      <c r="DB18" s="809"/>
      <c r="DC18" s="809"/>
      <c r="DD18" s="809"/>
      <c r="DE18" s="810"/>
      <c r="DF18" s="803">
        <f>'План ФХД стр.1_4'!DF109:DR109</f>
        <v>658080</v>
      </c>
      <c r="DG18" s="804"/>
      <c r="DH18" s="804"/>
      <c r="DI18" s="804"/>
      <c r="DJ18" s="804"/>
      <c r="DK18" s="804"/>
      <c r="DL18" s="804"/>
      <c r="DM18" s="804"/>
      <c r="DN18" s="804"/>
      <c r="DO18" s="804"/>
      <c r="DP18" s="804"/>
      <c r="DQ18" s="804"/>
      <c r="DR18" s="805"/>
      <c r="DS18" s="803"/>
      <c r="DT18" s="804"/>
      <c r="DU18" s="804"/>
      <c r="DV18" s="804"/>
      <c r="DW18" s="804"/>
      <c r="DX18" s="804"/>
      <c r="DY18" s="804"/>
      <c r="DZ18" s="804"/>
      <c r="EA18" s="804"/>
      <c r="EB18" s="804"/>
      <c r="EC18" s="804"/>
      <c r="ED18" s="804"/>
      <c r="EE18" s="805"/>
      <c r="EF18" s="803"/>
      <c r="EG18" s="804"/>
      <c r="EH18" s="804"/>
      <c r="EI18" s="804"/>
      <c r="EJ18" s="804"/>
      <c r="EK18" s="804"/>
      <c r="EL18" s="804"/>
      <c r="EM18" s="804"/>
      <c r="EN18" s="804"/>
      <c r="EO18" s="804"/>
      <c r="EP18" s="804"/>
      <c r="EQ18" s="804"/>
      <c r="ER18" s="805"/>
      <c r="ES18" s="803"/>
      <c r="ET18" s="804"/>
      <c r="EU18" s="804"/>
      <c r="EV18" s="804"/>
      <c r="EW18" s="804"/>
      <c r="EX18" s="804"/>
      <c r="EY18" s="804"/>
      <c r="EZ18" s="804"/>
      <c r="FA18" s="804"/>
      <c r="FB18" s="804"/>
      <c r="FC18" s="804"/>
      <c r="FD18" s="804"/>
      <c r="FE18" s="1072"/>
    </row>
    <row r="19" spans="1:161" ht="11.25">
      <c r="A19" s="809" t="s">
        <v>933</v>
      </c>
      <c r="B19" s="809"/>
      <c r="C19" s="809"/>
      <c r="D19" s="809"/>
      <c r="E19" s="809"/>
      <c r="F19" s="809"/>
      <c r="G19" s="809"/>
      <c r="H19" s="810"/>
      <c r="I19" s="1083" t="s">
        <v>934</v>
      </c>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825"/>
      <c r="AY19" s="825"/>
      <c r="AZ19" s="825"/>
      <c r="BA19" s="825"/>
      <c r="BB19" s="825"/>
      <c r="BC19" s="825"/>
      <c r="BD19" s="825"/>
      <c r="BE19" s="825"/>
      <c r="BF19" s="825"/>
      <c r="BG19" s="825"/>
      <c r="BH19" s="825"/>
      <c r="BI19" s="825"/>
      <c r="BJ19" s="825"/>
      <c r="BK19" s="825"/>
      <c r="BL19" s="825"/>
      <c r="BM19" s="825"/>
      <c r="BN19" s="825"/>
      <c r="BO19" s="825"/>
      <c r="BP19" s="825"/>
      <c r="BQ19" s="825"/>
      <c r="BR19" s="825"/>
      <c r="BS19" s="825"/>
      <c r="BT19" s="825"/>
      <c r="BU19" s="825"/>
      <c r="BV19" s="825"/>
      <c r="BW19" s="825"/>
      <c r="BX19" s="825"/>
      <c r="BY19" s="825"/>
      <c r="BZ19" s="825"/>
      <c r="CA19" s="825"/>
      <c r="CB19" s="825"/>
      <c r="CC19" s="825"/>
      <c r="CD19" s="825"/>
      <c r="CE19" s="825"/>
      <c r="CF19" s="825"/>
      <c r="CG19" s="825"/>
      <c r="CH19" s="825"/>
      <c r="CI19" s="825"/>
      <c r="CJ19" s="825"/>
      <c r="CK19" s="825"/>
      <c r="CL19" s="825"/>
      <c r="CM19" s="825"/>
      <c r="CN19" s="808" t="s">
        <v>935</v>
      </c>
      <c r="CO19" s="809"/>
      <c r="CP19" s="809"/>
      <c r="CQ19" s="809"/>
      <c r="CR19" s="809"/>
      <c r="CS19" s="809"/>
      <c r="CT19" s="809"/>
      <c r="CU19" s="810"/>
      <c r="CV19" s="811" t="s">
        <v>746</v>
      </c>
      <c r="CW19" s="809"/>
      <c r="CX19" s="809"/>
      <c r="CY19" s="809"/>
      <c r="CZ19" s="809"/>
      <c r="DA19" s="809"/>
      <c r="DB19" s="809"/>
      <c r="DC19" s="809"/>
      <c r="DD19" s="809"/>
      <c r="DE19" s="810"/>
      <c r="DF19" s="803"/>
      <c r="DG19" s="804"/>
      <c r="DH19" s="804"/>
      <c r="DI19" s="804"/>
      <c r="DJ19" s="804"/>
      <c r="DK19" s="804"/>
      <c r="DL19" s="804"/>
      <c r="DM19" s="804"/>
      <c r="DN19" s="804"/>
      <c r="DO19" s="804"/>
      <c r="DP19" s="804"/>
      <c r="DQ19" s="804"/>
      <c r="DR19" s="805"/>
      <c r="DS19" s="803"/>
      <c r="DT19" s="804"/>
      <c r="DU19" s="804"/>
      <c r="DV19" s="804"/>
      <c r="DW19" s="804"/>
      <c r="DX19" s="804"/>
      <c r="DY19" s="804"/>
      <c r="DZ19" s="804"/>
      <c r="EA19" s="804"/>
      <c r="EB19" s="804"/>
      <c r="EC19" s="804"/>
      <c r="ED19" s="804"/>
      <c r="EE19" s="805"/>
      <c r="EF19" s="803"/>
      <c r="EG19" s="804"/>
      <c r="EH19" s="804"/>
      <c r="EI19" s="804"/>
      <c r="EJ19" s="804"/>
      <c r="EK19" s="804"/>
      <c r="EL19" s="804"/>
      <c r="EM19" s="804"/>
      <c r="EN19" s="804"/>
      <c r="EO19" s="804"/>
      <c r="EP19" s="804"/>
      <c r="EQ19" s="804"/>
      <c r="ER19" s="805"/>
      <c r="ES19" s="803"/>
      <c r="ET19" s="804"/>
      <c r="EU19" s="804"/>
      <c r="EV19" s="804"/>
      <c r="EW19" s="804"/>
      <c r="EX19" s="804"/>
      <c r="EY19" s="804"/>
      <c r="EZ19" s="804"/>
      <c r="FA19" s="804"/>
      <c r="FB19" s="804"/>
      <c r="FC19" s="804"/>
      <c r="FD19" s="804"/>
      <c r="FE19" s="1072"/>
    </row>
    <row r="20" spans="1:161" ht="24" customHeight="1">
      <c r="A20" s="809" t="s">
        <v>936</v>
      </c>
      <c r="B20" s="809"/>
      <c r="C20" s="809"/>
      <c r="D20" s="809"/>
      <c r="E20" s="809"/>
      <c r="F20" s="809"/>
      <c r="G20" s="809"/>
      <c r="H20" s="810"/>
      <c r="I20" s="1080" t="s">
        <v>918</v>
      </c>
      <c r="J20" s="840"/>
      <c r="K20" s="840"/>
      <c r="L20" s="840"/>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840"/>
      <c r="AM20" s="840"/>
      <c r="AN20" s="840"/>
      <c r="AO20" s="840"/>
      <c r="AP20" s="840"/>
      <c r="AQ20" s="840"/>
      <c r="AR20" s="840"/>
      <c r="AS20" s="840"/>
      <c r="AT20" s="840"/>
      <c r="AU20" s="840"/>
      <c r="AV20" s="840"/>
      <c r="AW20" s="840"/>
      <c r="AX20" s="840"/>
      <c r="AY20" s="840"/>
      <c r="AZ20" s="840"/>
      <c r="BA20" s="840"/>
      <c r="BB20" s="840"/>
      <c r="BC20" s="840"/>
      <c r="BD20" s="840"/>
      <c r="BE20" s="840"/>
      <c r="BF20" s="840"/>
      <c r="BG20" s="840"/>
      <c r="BH20" s="840"/>
      <c r="BI20" s="840"/>
      <c r="BJ20" s="840"/>
      <c r="BK20" s="840"/>
      <c r="BL20" s="840"/>
      <c r="BM20" s="840"/>
      <c r="BN20" s="840"/>
      <c r="BO20" s="840"/>
      <c r="BP20" s="840"/>
      <c r="BQ20" s="840"/>
      <c r="BR20" s="840"/>
      <c r="BS20" s="840"/>
      <c r="BT20" s="840"/>
      <c r="BU20" s="840"/>
      <c r="BV20" s="840"/>
      <c r="BW20" s="840"/>
      <c r="BX20" s="840"/>
      <c r="BY20" s="840"/>
      <c r="BZ20" s="840"/>
      <c r="CA20" s="840"/>
      <c r="CB20" s="840"/>
      <c r="CC20" s="840"/>
      <c r="CD20" s="840"/>
      <c r="CE20" s="840"/>
      <c r="CF20" s="840"/>
      <c r="CG20" s="840"/>
      <c r="CH20" s="840"/>
      <c r="CI20" s="840"/>
      <c r="CJ20" s="840"/>
      <c r="CK20" s="840"/>
      <c r="CL20" s="840"/>
      <c r="CM20" s="840"/>
      <c r="CN20" s="808" t="s">
        <v>937</v>
      </c>
      <c r="CO20" s="809"/>
      <c r="CP20" s="809"/>
      <c r="CQ20" s="809"/>
      <c r="CR20" s="809"/>
      <c r="CS20" s="809"/>
      <c r="CT20" s="809"/>
      <c r="CU20" s="810"/>
      <c r="CV20" s="811" t="s">
        <v>746</v>
      </c>
      <c r="CW20" s="809"/>
      <c r="CX20" s="809"/>
      <c r="CY20" s="809"/>
      <c r="CZ20" s="809"/>
      <c r="DA20" s="809"/>
      <c r="DB20" s="809"/>
      <c r="DC20" s="809"/>
      <c r="DD20" s="809"/>
      <c r="DE20" s="810"/>
      <c r="DF20" s="803"/>
      <c r="DG20" s="804"/>
      <c r="DH20" s="804"/>
      <c r="DI20" s="804"/>
      <c r="DJ20" s="804"/>
      <c r="DK20" s="804"/>
      <c r="DL20" s="804"/>
      <c r="DM20" s="804"/>
      <c r="DN20" s="804"/>
      <c r="DO20" s="804"/>
      <c r="DP20" s="804"/>
      <c r="DQ20" s="804"/>
      <c r="DR20" s="805"/>
      <c r="DS20" s="803"/>
      <c r="DT20" s="804"/>
      <c r="DU20" s="804"/>
      <c r="DV20" s="804"/>
      <c r="DW20" s="804"/>
      <c r="DX20" s="804"/>
      <c r="DY20" s="804"/>
      <c r="DZ20" s="804"/>
      <c r="EA20" s="804"/>
      <c r="EB20" s="804"/>
      <c r="EC20" s="804"/>
      <c r="ED20" s="804"/>
      <c r="EE20" s="805"/>
      <c r="EF20" s="803"/>
      <c r="EG20" s="804"/>
      <c r="EH20" s="804"/>
      <c r="EI20" s="804"/>
      <c r="EJ20" s="804"/>
      <c r="EK20" s="804"/>
      <c r="EL20" s="804"/>
      <c r="EM20" s="804"/>
      <c r="EN20" s="804"/>
      <c r="EO20" s="804"/>
      <c r="EP20" s="804"/>
      <c r="EQ20" s="804"/>
      <c r="ER20" s="805"/>
      <c r="ES20" s="803"/>
      <c r="ET20" s="804"/>
      <c r="EU20" s="804"/>
      <c r="EV20" s="804"/>
      <c r="EW20" s="804"/>
      <c r="EX20" s="804"/>
      <c r="EY20" s="804"/>
      <c r="EZ20" s="804"/>
      <c r="FA20" s="804"/>
      <c r="FB20" s="804"/>
      <c r="FC20" s="804"/>
      <c r="FD20" s="804"/>
      <c r="FE20" s="1072"/>
    </row>
    <row r="21" spans="1:161" ht="12.75" customHeight="1">
      <c r="A21" s="809" t="s">
        <v>938</v>
      </c>
      <c r="B21" s="809"/>
      <c r="C21" s="809"/>
      <c r="D21" s="809"/>
      <c r="E21" s="809"/>
      <c r="F21" s="809"/>
      <c r="G21" s="809"/>
      <c r="H21" s="810"/>
      <c r="I21" s="1080" t="s">
        <v>921</v>
      </c>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0"/>
      <c r="AY21" s="840"/>
      <c r="AZ21" s="840"/>
      <c r="BA21" s="840"/>
      <c r="BB21" s="840"/>
      <c r="BC21" s="840"/>
      <c r="BD21" s="840"/>
      <c r="BE21" s="840"/>
      <c r="BF21" s="840"/>
      <c r="BG21" s="840"/>
      <c r="BH21" s="840"/>
      <c r="BI21" s="840"/>
      <c r="BJ21" s="840"/>
      <c r="BK21" s="840"/>
      <c r="BL21" s="840"/>
      <c r="BM21" s="840"/>
      <c r="BN21" s="840"/>
      <c r="BO21" s="840"/>
      <c r="BP21" s="840"/>
      <c r="BQ21" s="840"/>
      <c r="BR21" s="840"/>
      <c r="BS21" s="840"/>
      <c r="BT21" s="840"/>
      <c r="BU21" s="840"/>
      <c r="BV21" s="840"/>
      <c r="BW21" s="840"/>
      <c r="BX21" s="840"/>
      <c r="BY21" s="840"/>
      <c r="BZ21" s="840"/>
      <c r="CA21" s="840"/>
      <c r="CB21" s="840"/>
      <c r="CC21" s="840"/>
      <c r="CD21" s="840"/>
      <c r="CE21" s="840"/>
      <c r="CF21" s="840"/>
      <c r="CG21" s="840"/>
      <c r="CH21" s="840"/>
      <c r="CI21" s="840"/>
      <c r="CJ21" s="840"/>
      <c r="CK21" s="840"/>
      <c r="CL21" s="840"/>
      <c r="CM21" s="840"/>
      <c r="CN21" s="808" t="s">
        <v>939</v>
      </c>
      <c r="CO21" s="809"/>
      <c r="CP21" s="809"/>
      <c r="CQ21" s="809"/>
      <c r="CR21" s="809"/>
      <c r="CS21" s="809"/>
      <c r="CT21" s="809"/>
      <c r="CU21" s="810"/>
      <c r="CV21" s="811" t="s">
        <v>746</v>
      </c>
      <c r="CW21" s="809"/>
      <c r="CX21" s="809"/>
      <c r="CY21" s="809"/>
      <c r="CZ21" s="809"/>
      <c r="DA21" s="809"/>
      <c r="DB21" s="809"/>
      <c r="DC21" s="809"/>
      <c r="DD21" s="809"/>
      <c r="DE21" s="810"/>
      <c r="DF21" s="803"/>
      <c r="DG21" s="804"/>
      <c r="DH21" s="804"/>
      <c r="DI21" s="804"/>
      <c r="DJ21" s="804"/>
      <c r="DK21" s="804"/>
      <c r="DL21" s="804"/>
      <c r="DM21" s="804"/>
      <c r="DN21" s="804"/>
      <c r="DO21" s="804"/>
      <c r="DP21" s="804"/>
      <c r="DQ21" s="804"/>
      <c r="DR21" s="805"/>
      <c r="DS21" s="803"/>
      <c r="DT21" s="804"/>
      <c r="DU21" s="804"/>
      <c r="DV21" s="804"/>
      <c r="DW21" s="804"/>
      <c r="DX21" s="804"/>
      <c r="DY21" s="804"/>
      <c r="DZ21" s="804"/>
      <c r="EA21" s="804"/>
      <c r="EB21" s="804"/>
      <c r="EC21" s="804"/>
      <c r="ED21" s="804"/>
      <c r="EE21" s="805"/>
      <c r="EF21" s="803"/>
      <c r="EG21" s="804"/>
      <c r="EH21" s="804"/>
      <c r="EI21" s="804"/>
      <c r="EJ21" s="804"/>
      <c r="EK21" s="804"/>
      <c r="EL21" s="804"/>
      <c r="EM21" s="804"/>
      <c r="EN21" s="804"/>
      <c r="EO21" s="804"/>
      <c r="EP21" s="804"/>
      <c r="EQ21" s="804"/>
      <c r="ER21" s="805"/>
      <c r="ES21" s="803"/>
      <c r="ET21" s="804"/>
      <c r="EU21" s="804"/>
      <c r="EV21" s="804"/>
      <c r="EW21" s="804"/>
      <c r="EX21" s="804"/>
      <c r="EY21" s="804"/>
      <c r="EZ21" s="804"/>
      <c r="FA21" s="804"/>
      <c r="FB21" s="804"/>
      <c r="FC21" s="804"/>
      <c r="FD21" s="804"/>
      <c r="FE21" s="1072"/>
    </row>
    <row r="22" spans="1:161" ht="12" thickBot="1">
      <c r="A22" s="809" t="s">
        <v>940</v>
      </c>
      <c r="B22" s="809"/>
      <c r="C22" s="809"/>
      <c r="D22" s="809"/>
      <c r="E22" s="809"/>
      <c r="F22" s="809"/>
      <c r="G22" s="809"/>
      <c r="H22" s="810"/>
      <c r="I22" s="1083" t="s">
        <v>941</v>
      </c>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5"/>
      <c r="AY22" s="825"/>
      <c r="AZ22" s="825"/>
      <c r="BA22" s="825"/>
      <c r="BB22" s="825"/>
      <c r="BC22" s="825"/>
      <c r="BD22" s="825"/>
      <c r="BE22" s="825"/>
      <c r="BF22" s="825"/>
      <c r="BG22" s="825"/>
      <c r="BH22" s="825"/>
      <c r="BI22" s="825"/>
      <c r="BJ22" s="825"/>
      <c r="BK22" s="825"/>
      <c r="BL22" s="825"/>
      <c r="BM22" s="825"/>
      <c r="BN22" s="825"/>
      <c r="BO22" s="825"/>
      <c r="BP22" s="825"/>
      <c r="BQ22" s="825"/>
      <c r="BR22" s="825"/>
      <c r="BS22" s="825"/>
      <c r="BT22" s="825"/>
      <c r="BU22" s="825"/>
      <c r="BV22" s="825"/>
      <c r="BW22" s="825"/>
      <c r="BX22" s="825"/>
      <c r="BY22" s="825"/>
      <c r="BZ22" s="825"/>
      <c r="CA22" s="825"/>
      <c r="CB22" s="825"/>
      <c r="CC22" s="825"/>
      <c r="CD22" s="825"/>
      <c r="CE22" s="825"/>
      <c r="CF22" s="825"/>
      <c r="CG22" s="825"/>
      <c r="CH22" s="825"/>
      <c r="CI22" s="825"/>
      <c r="CJ22" s="825"/>
      <c r="CK22" s="825"/>
      <c r="CL22" s="825"/>
      <c r="CM22" s="825"/>
      <c r="CN22" s="826" t="s">
        <v>942</v>
      </c>
      <c r="CO22" s="827"/>
      <c r="CP22" s="827"/>
      <c r="CQ22" s="827"/>
      <c r="CR22" s="827"/>
      <c r="CS22" s="827"/>
      <c r="CT22" s="827"/>
      <c r="CU22" s="828"/>
      <c r="CV22" s="829" t="s">
        <v>746</v>
      </c>
      <c r="CW22" s="827"/>
      <c r="CX22" s="827"/>
      <c r="CY22" s="827"/>
      <c r="CZ22" s="827"/>
      <c r="DA22" s="827"/>
      <c r="DB22" s="827"/>
      <c r="DC22" s="827"/>
      <c r="DD22" s="827"/>
      <c r="DE22" s="828"/>
      <c r="DF22" s="818">
        <f>'План ФХД стр.1_4'!DF110:DR110+'План ФХД стр.1_4'!DF114:DR114</f>
        <v>100000</v>
      </c>
      <c r="DG22" s="819"/>
      <c r="DH22" s="819"/>
      <c r="DI22" s="819"/>
      <c r="DJ22" s="819"/>
      <c r="DK22" s="819"/>
      <c r="DL22" s="819"/>
      <c r="DM22" s="819"/>
      <c r="DN22" s="819"/>
      <c r="DO22" s="819"/>
      <c r="DP22" s="819"/>
      <c r="DQ22" s="819"/>
      <c r="DR22" s="820"/>
      <c r="DS22" s="818"/>
      <c r="DT22" s="819"/>
      <c r="DU22" s="819"/>
      <c r="DV22" s="819"/>
      <c r="DW22" s="819"/>
      <c r="DX22" s="819"/>
      <c r="DY22" s="819"/>
      <c r="DZ22" s="819"/>
      <c r="EA22" s="819"/>
      <c r="EB22" s="819"/>
      <c r="EC22" s="819"/>
      <c r="ED22" s="819"/>
      <c r="EE22" s="820"/>
      <c r="EF22" s="818"/>
      <c r="EG22" s="819"/>
      <c r="EH22" s="819"/>
      <c r="EI22" s="819"/>
      <c r="EJ22" s="819"/>
      <c r="EK22" s="819"/>
      <c r="EL22" s="819"/>
      <c r="EM22" s="819"/>
      <c r="EN22" s="819"/>
      <c r="EO22" s="819"/>
      <c r="EP22" s="819"/>
      <c r="EQ22" s="819"/>
      <c r="ER22" s="820"/>
      <c r="ES22" s="818"/>
      <c r="ET22" s="819"/>
      <c r="EU22" s="819"/>
      <c r="EV22" s="819"/>
      <c r="EW22" s="819"/>
      <c r="EX22" s="819"/>
      <c r="EY22" s="819"/>
      <c r="EZ22" s="819"/>
      <c r="FA22" s="819"/>
      <c r="FB22" s="819"/>
      <c r="FC22" s="819"/>
      <c r="FD22" s="819"/>
      <c r="FE22" s="1081"/>
    </row>
    <row r="23" spans="1:161" ht="24" customHeight="1">
      <c r="A23" s="809" t="s">
        <v>943</v>
      </c>
      <c r="B23" s="809"/>
      <c r="C23" s="809"/>
      <c r="D23" s="809"/>
      <c r="E23" s="809"/>
      <c r="F23" s="809"/>
      <c r="G23" s="809"/>
      <c r="H23" s="810"/>
      <c r="I23" s="1080" t="s">
        <v>918</v>
      </c>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840"/>
      <c r="AM23" s="840"/>
      <c r="AN23" s="840"/>
      <c r="AO23" s="840"/>
      <c r="AP23" s="840"/>
      <c r="AQ23" s="840"/>
      <c r="AR23" s="840"/>
      <c r="AS23" s="840"/>
      <c r="AT23" s="840"/>
      <c r="AU23" s="840"/>
      <c r="AV23" s="840"/>
      <c r="AW23" s="840"/>
      <c r="AX23" s="840"/>
      <c r="AY23" s="840"/>
      <c r="AZ23" s="840"/>
      <c r="BA23" s="840"/>
      <c r="BB23" s="840"/>
      <c r="BC23" s="840"/>
      <c r="BD23" s="840"/>
      <c r="BE23" s="840"/>
      <c r="BF23" s="840"/>
      <c r="BG23" s="840"/>
      <c r="BH23" s="840"/>
      <c r="BI23" s="840"/>
      <c r="BJ23" s="840"/>
      <c r="BK23" s="840"/>
      <c r="BL23" s="840"/>
      <c r="BM23" s="840"/>
      <c r="BN23" s="840"/>
      <c r="BO23" s="840"/>
      <c r="BP23" s="840"/>
      <c r="BQ23" s="840"/>
      <c r="BR23" s="840"/>
      <c r="BS23" s="840"/>
      <c r="BT23" s="840"/>
      <c r="BU23" s="840"/>
      <c r="BV23" s="840"/>
      <c r="BW23" s="840"/>
      <c r="BX23" s="840"/>
      <c r="BY23" s="840"/>
      <c r="BZ23" s="840"/>
      <c r="CA23" s="840"/>
      <c r="CB23" s="840"/>
      <c r="CC23" s="840"/>
      <c r="CD23" s="840"/>
      <c r="CE23" s="840"/>
      <c r="CF23" s="840"/>
      <c r="CG23" s="840"/>
      <c r="CH23" s="840"/>
      <c r="CI23" s="840"/>
      <c r="CJ23" s="840"/>
      <c r="CK23" s="840"/>
      <c r="CL23" s="840"/>
      <c r="CM23" s="840"/>
      <c r="CN23" s="867" t="s">
        <v>944</v>
      </c>
      <c r="CO23" s="868"/>
      <c r="CP23" s="868"/>
      <c r="CQ23" s="868"/>
      <c r="CR23" s="868"/>
      <c r="CS23" s="868"/>
      <c r="CT23" s="868"/>
      <c r="CU23" s="869"/>
      <c r="CV23" s="870" t="s">
        <v>746</v>
      </c>
      <c r="CW23" s="868"/>
      <c r="CX23" s="868"/>
      <c r="CY23" s="868"/>
      <c r="CZ23" s="868"/>
      <c r="DA23" s="868"/>
      <c r="DB23" s="868"/>
      <c r="DC23" s="868"/>
      <c r="DD23" s="868"/>
      <c r="DE23" s="869"/>
      <c r="DF23" s="871"/>
      <c r="DG23" s="872"/>
      <c r="DH23" s="872"/>
      <c r="DI23" s="872"/>
      <c r="DJ23" s="872"/>
      <c r="DK23" s="872"/>
      <c r="DL23" s="872"/>
      <c r="DM23" s="872"/>
      <c r="DN23" s="872"/>
      <c r="DO23" s="872"/>
      <c r="DP23" s="872"/>
      <c r="DQ23" s="872"/>
      <c r="DR23" s="873"/>
      <c r="DS23" s="871"/>
      <c r="DT23" s="872"/>
      <c r="DU23" s="872"/>
      <c r="DV23" s="872"/>
      <c r="DW23" s="872"/>
      <c r="DX23" s="872"/>
      <c r="DY23" s="872"/>
      <c r="DZ23" s="872"/>
      <c r="EA23" s="872"/>
      <c r="EB23" s="872"/>
      <c r="EC23" s="872"/>
      <c r="ED23" s="872"/>
      <c r="EE23" s="873"/>
      <c r="EF23" s="871"/>
      <c r="EG23" s="872"/>
      <c r="EH23" s="872"/>
      <c r="EI23" s="872"/>
      <c r="EJ23" s="872"/>
      <c r="EK23" s="872"/>
      <c r="EL23" s="872"/>
      <c r="EM23" s="872"/>
      <c r="EN23" s="872"/>
      <c r="EO23" s="872"/>
      <c r="EP23" s="872"/>
      <c r="EQ23" s="872"/>
      <c r="ER23" s="873"/>
      <c r="ES23" s="871"/>
      <c r="ET23" s="872"/>
      <c r="EU23" s="872"/>
      <c r="EV23" s="872"/>
      <c r="EW23" s="872"/>
      <c r="EX23" s="872"/>
      <c r="EY23" s="872"/>
      <c r="EZ23" s="872"/>
      <c r="FA23" s="872"/>
      <c r="FB23" s="872"/>
      <c r="FC23" s="872"/>
      <c r="FD23" s="872"/>
      <c r="FE23" s="1082"/>
    </row>
    <row r="24" spans="1:161" ht="11.25">
      <c r="A24" s="809" t="s">
        <v>945</v>
      </c>
      <c r="B24" s="809"/>
      <c r="C24" s="809"/>
      <c r="D24" s="809"/>
      <c r="E24" s="809"/>
      <c r="F24" s="809"/>
      <c r="G24" s="809"/>
      <c r="H24" s="810"/>
      <c r="I24" s="1080" t="s">
        <v>946</v>
      </c>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840"/>
      <c r="BA24" s="840"/>
      <c r="BB24" s="840"/>
      <c r="BC24" s="840"/>
      <c r="BD24" s="840"/>
      <c r="BE24" s="840"/>
      <c r="BF24" s="840"/>
      <c r="BG24" s="840"/>
      <c r="BH24" s="840"/>
      <c r="BI24" s="840"/>
      <c r="BJ24" s="840"/>
      <c r="BK24" s="840"/>
      <c r="BL24" s="840"/>
      <c r="BM24" s="840"/>
      <c r="BN24" s="840"/>
      <c r="BO24" s="840"/>
      <c r="BP24" s="840"/>
      <c r="BQ24" s="840"/>
      <c r="BR24" s="840"/>
      <c r="BS24" s="840"/>
      <c r="BT24" s="840"/>
      <c r="BU24" s="840"/>
      <c r="BV24" s="840"/>
      <c r="BW24" s="840"/>
      <c r="BX24" s="840"/>
      <c r="BY24" s="840"/>
      <c r="BZ24" s="840"/>
      <c r="CA24" s="840"/>
      <c r="CB24" s="840"/>
      <c r="CC24" s="840"/>
      <c r="CD24" s="840"/>
      <c r="CE24" s="840"/>
      <c r="CF24" s="840"/>
      <c r="CG24" s="840"/>
      <c r="CH24" s="840"/>
      <c r="CI24" s="840"/>
      <c r="CJ24" s="840"/>
      <c r="CK24" s="840"/>
      <c r="CL24" s="840"/>
      <c r="CM24" s="840"/>
      <c r="CN24" s="808" t="s">
        <v>947</v>
      </c>
      <c r="CO24" s="809"/>
      <c r="CP24" s="809"/>
      <c r="CQ24" s="809"/>
      <c r="CR24" s="809"/>
      <c r="CS24" s="809"/>
      <c r="CT24" s="809"/>
      <c r="CU24" s="810"/>
      <c r="CV24" s="811" t="s">
        <v>746</v>
      </c>
      <c r="CW24" s="809"/>
      <c r="CX24" s="809"/>
      <c r="CY24" s="809"/>
      <c r="CZ24" s="809"/>
      <c r="DA24" s="809"/>
      <c r="DB24" s="809"/>
      <c r="DC24" s="809"/>
      <c r="DD24" s="809"/>
      <c r="DE24" s="810"/>
      <c r="DF24" s="803"/>
      <c r="DG24" s="804"/>
      <c r="DH24" s="804"/>
      <c r="DI24" s="804"/>
      <c r="DJ24" s="804"/>
      <c r="DK24" s="804"/>
      <c r="DL24" s="804"/>
      <c r="DM24" s="804"/>
      <c r="DN24" s="804"/>
      <c r="DO24" s="804"/>
      <c r="DP24" s="804"/>
      <c r="DQ24" s="804"/>
      <c r="DR24" s="805"/>
      <c r="DS24" s="803"/>
      <c r="DT24" s="804"/>
      <c r="DU24" s="804"/>
      <c r="DV24" s="804"/>
      <c r="DW24" s="804"/>
      <c r="DX24" s="804"/>
      <c r="DY24" s="804"/>
      <c r="DZ24" s="804"/>
      <c r="EA24" s="804"/>
      <c r="EB24" s="804"/>
      <c r="EC24" s="804"/>
      <c r="ED24" s="804"/>
      <c r="EE24" s="805"/>
      <c r="EF24" s="803"/>
      <c r="EG24" s="804"/>
      <c r="EH24" s="804"/>
      <c r="EI24" s="804"/>
      <c r="EJ24" s="804"/>
      <c r="EK24" s="804"/>
      <c r="EL24" s="804"/>
      <c r="EM24" s="804"/>
      <c r="EN24" s="804"/>
      <c r="EO24" s="804"/>
      <c r="EP24" s="804"/>
      <c r="EQ24" s="804"/>
      <c r="ER24" s="805"/>
      <c r="ES24" s="803"/>
      <c r="ET24" s="804"/>
      <c r="EU24" s="804"/>
      <c r="EV24" s="804"/>
      <c r="EW24" s="804"/>
      <c r="EX24" s="804"/>
      <c r="EY24" s="804"/>
      <c r="EZ24" s="804"/>
      <c r="FA24" s="804"/>
      <c r="FB24" s="804"/>
      <c r="FC24" s="804"/>
      <c r="FD24" s="804"/>
      <c r="FE24" s="1072"/>
    </row>
    <row r="25" spans="1:161" ht="24" customHeight="1">
      <c r="A25" s="809" t="s">
        <v>573</v>
      </c>
      <c r="B25" s="809"/>
      <c r="C25" s="809"/>
      <c r="D25" s="809"/>
      <c r="E25" s="809"/>
      <c r="F25" s="809"/>
      <c r="G25" s="809"/>
      <c r="H25" s="810"/>
      <c r="I25" s="1079" t="s">
        <v>948</v>
      </c>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8"/>
      <c r="AR25" s="998"/>
      <c r="AS25" s="998"/>
      <c r="AT25" s="998"/>
      <c r="AU25" s="998"/>
      <c r="AV25" s="998"/>
      <c r="AW25" s="998"/>
      <c r="AX25" s="998"/>
      <c r="AY25" s="998"/>
      <c r="AZ25" s="998"/>
      <c r="BA25" s="998"/>
      <c r="BB25" s="998"/>
      <c r="BC25" s="998"/>
      <c r="BD25" s="998"/>
      <c r="BE25" s="998"/>
      <c r="BF25" s="998"/>
      <c r="BG25" s="998"/>
      <c r="BH25" s="998"/>
      <c r="BI25" s="998"/>
      <c r="BJ25" s="998"/>
      <c r="BK25" s="998"/>
      <c r="BL25" s="998"/>
      <c r="BM25" s="998"/>
      <c r="BN25" s="998"/>
      <c r="BO25" s="998"/>
      <c r="BP25" s="998"/>
      <c r="BQ25" s="998"/>
      <c r="BR25" s="998"/>
      <c r="BS25" s="998"/>
      <c r="BT25" s="998"/>
      <c r="BU25" s="998"/>
      <c r="BV25" s="998"/>
      <c r="BW25" s="998"/>
      <c r="BX25" s="998"/>
      <c r="BY25" s="998"/>
      <c r="BZ25" s="998"/>
      <c r="CA25" s="998"/>
      <c r="CB25" s="998"/>
      <c r="CC25" s="998"/>
      <c r="CD25" s="998"/>
      <c r="CE25" s="998"/>
      <c r="CF25" s="998"/>
      <c r="CG25" s="998"/>
      <c r="CH25" s="998"/>
      <c r="CI25" s="998"/>
      <c r="CJ25" s="998"/>
      <c r="CK25" s="998"/>
      <c r="CL25" s="998"/>
      <c r="CM25" s="998"/>
      <c r="CN25" s="808" t="s">
        <v>949</v>
      </c>
      <c r="CO25" s="809"/>
      <c r="CP25" s="809"/>
      <c r="CQ25" s="809"/>
      <c r="CR25" s="809"/>
      <c r="CS25" s="809"/>
      <c r="CT25" s="809"/>
      <c r="CU25" s="810"/>
      <c r="CV25" s="811" t="s">
        <v>746</v>
      </c>
      <c r="CW25" s="809"/>
      <c r="CX25" s="809"/>
      <c r="CY25" s="809"/>
      <c r="CZ25" s="809"/>
      <c r="DA25" s="809"/>
      <c r="DB25" s="809"/>
      <c r="DC25" s="809"/>
      <c r="DD25" s="809"/>
      <c r="DE25" s="810"/>
      <c r="DF25" s="803"/>
      <c r="DG25" s="804"/>
      <c r="DH25" s="804"/>
      <c r="DI25" s="804"/>
      <c r="DJ25" s="804"/>
      <c r="DK25" s="804"/>
      <c r="DL25" s="804"/>
      <c r="DM25" s="804"/>
      <c r="DN25" s="804"/>
      <c r="DO25" s="804"/>
      <c r="DP25" s="804"/>
      <c r="DQ25" s="804"/>
      <c r="DR25" s="805"/>
      <c r="DS25" s="803"/>
      <c r="DT25" s="804"/>
      <c r="DU25" s="804"/>
      <c r="DV25" s="804"/>
      <c r="DW25" s="804"/>
      <c r="DX25" s="804"/>
      <c r="DY25" s="804"/>
      <c r="DZ25" s="804"/>
      <c r="EA25" s="804"/>
      <c r="EB25" s="804"/>
      <c r="EC25" s="804"/>
      <c r="ED25" s="804"/>
      <c r="EE25" s="805"/>
      <c r="EF25" s="803"/>
      <c r="EG25" s="804"/>
      <c r="EH25" s="804"/>
      <c r="EI25" s="804"/>
      <c r="EJ25" s="804"/>
      <c r="EK25" s="804"/>
      <c r="EL25" s="804"/>
      <c r="EM25" s="804"/>
      <c r="EN25" s="804"/>
      <c r="EO25" s="804"/>
      <c r="EP25" s="804"/>
      <c r="EQ25" s="804"/>
      <c r="ER25" s="805"/>
      <c r="ES25" s="803"/>
      <c r="ET25" s="804"/>
      <c r="EU25" s="804"/>
      <c r="EV25" s="804"/>
      <c r="EW25" s="804"/>
      <c r="EX25" s="804"/>
      <c r="EY25" s="804"/>
      <c r="EZ25" s="804"/>
      <c r="FA25" s="804"/>
      <c r="FB25" s="804"/>
      <c r="FC25" s="804"/>
      <c r="FD25" s="804"/>
      <c r="FE25" s="1072"/>
    </row>
    <row r="26" spans="1:161" ht="11.25">
      <c r="A26" s="881"/>
      <c r="B26" s="881"/>
      <c r="C26" s="881"/>
      <c r="D26" s="881"/>
      <c r="E26" s="881"/>
      <c r="F26" s="881"/>
      <c r="G26" s="881"/>
      <c r="H26" s="882"/>
      <c r="I26" s="1073" t="s">
        <v>950</v>
      </c>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7"/>
      <c r="AN26" s="847"/>
      <c r="AO26" s="847"/>
      <c r="AP26" s="847"/>
      <c r="AQ26" s="847"/>
      <c r="AR26" s="847"/>
      <c r="AS26" s="847"/>
      <c r="AT26" s="847"/>
      <c r="AU26" s="847"/>
      <c r="AV26" s="847"/>
      <c r="AW26" s="847"/>
      <c r="AX26" s="847"/>
      <c r="AY26" s="847"/>
      <c r="AZ26" s="847"/>
      <c r="BA26" s="847"/>
      <c r="BB26" s="847"/>
      <c r="BC26" s="847"/>
      <c r="BD26" s="847"/>
      <c r="BE26" s="847"/>
      <c r="BF26" s="847"/>
      <c r="BG26" s="847"/>
      <c r="BH26" s="847"/>
      <c r="BI26" s="847"/>
      <c r="BJ26" s="847"/>
      <c r="BK26" s="847"/>
      <c r="BL26" s="847"/>
      <c r="BM26" s="847"/>
      <c r="BN26" s="847"/>
      <c r="BO26" s="847"/>
      <c r="BP26" s="847"/>
      <c r="BQ26" s="847"/>
      <c r="BR26" s="847"/>
      <c r="BS26" s="847"/>
      <c r="BT26" s="847"/>
      <c r="BU26" s="847"/>
      <c r="BV26" s="847"/>
      <c r="BW26" s="847"/>
      <c r="BX26" s="847"/>
      <c r="BY26" s="847"/>
      <c r="BZ26" s="847"/>
      <c r="CA26" s="847"/>
      <c r="CB26" s="847"/>
      <c r="CC26" s="847"/>
      <c r="CD26" s="847"/>
      <c r="CE26" s="847"/>
      <c r="CF26" s="847"/>
      <c r="CG26" s="847"/>
      <c r="CH26" s="847"/>
      <c r="CI26" s="847"/>
      <c r="CJ26" s="847"/>
      <c r="CK26" s="847"/>
      <c r="CL26" s="847"/>
      <c r="CM26" s="1074"/>
      <c r="CN26" s="880" t="s">
        <v>951</v>
      </c>
      <c r="CO26" s="881"/>
      <c r="CP26" s="881"/>
      <c r="CQ26" s="881"/>
      <c r="CR26" s="881"/>
      <c r="CS26" s="881"/>
      <c r="CT26" s="881"/>
      <c r="CU26" s="882"/>
      <c r="CV26" s="883"/>
      <c r="CW26" s="881"/>
      <c r="CX26" s="881"/>
      <c r="CY26" s="881"/>
      <c r="CZ26" s="881"/>
      <c r="DA26" s="881"/>
      <c r="DB26" s="881"/>
      <c r="DC26" s="881"/>
      <c r="DD26" s="881"/>
      <c r="DE26" s="882"/>
      <c r="DF26" s="861"/>
      <c r="DG26" s="862"/>
      <c r="DH26" s="862"/>
      <c r="DI26" s="862"/>
      <c r="DJ26" s="862"/>
      <c r="DK26" s="862"/>
      <c r="DL26" s="862"/>
      <c r="DM26" s="862"/>
      <c r="DN26" s="862"/>
      <c r="DO26" s="862"/>
      <c r="DP26" s="862"/>
      <c r="DQ26" s="862"/>
      <c r="DR26" s="863"/>
      <c r="DS26" s="861"/>
      <c r="DT26" s="862"/>
      <c r="DU26" s="862"/>
      <c r="DV26" s="862"/>
      <c r="DW26" s="862"/>
      <c r="DX26" s="862"/>
      <c r="DY26" s="862"/>
      <c r="DZ26" s="862"/>
      <c r="EA26" s="862"/>
      <c r="EB26" s="862"/>
      <c r="EC26" s="862"/>
      <c r="ED26" s="862"/>
      <c r="EE26" s="863"/>
      <c r="EF26" s="861"/>
      <c r="EG26" s="862"/>
      <c r="EH26" s="862"/>
      <c r="EI26" s="862"/>
      <c r="EJ26" s="862"/>
      <c r="EK26" s="862"/>
      <c r="EL26" s="862"/>
      <c r="EM26" s="862"/>
      <c r="EN26" s="862"/>
      <c r="EO26" s="862"/>
      <c r="EP26" s="862"/>
      <c r="EQ26" s="862"/>
      <c r="ER26" s="863"/>
      <c r="ES26" s="861"/>
      <c r="ET26" s="862"/>
      <c r="EU26" s="862"/>
      <c r="EV26" s="862"/>
      <c r="EW26" s="862"/>
      <c r="EX26" s="862"/>
      <c r="EY26" s="862"/>
      <c r="EZ26" s="862"/>
      <c r="FA26" s="862"/>
      <c r="FB26" s="862"/>
      <c r="FC26" s="862"/>
      <c r="FD26" s="862"/>
      <c r="FE26" s="1075"/>
    </row>
    <row r="27" spans="1:161" ht="11.25">
      <c r="A27" s="789"/>
      <c r="B27" s="789"/>
      <c r="C27" s="789"/>
      <c r="D27" s="789"/>
      <c r="E27" s="789"/>
      <c r="F27" s="789"/>
      <c r="G27" s="789"/>
      <c r="H27" s="790"/>
      <c r="I27" s="1077"/>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798"/>
      <c r="AY27" s="798"/>
      <c r="AZ27" s="798"/>
      <c r="BA27" s="798"/>
      <c r="BB27" s="798"/>
      <c r="BC27" s="798"/>
      <c r="BD27" s="798"/>
      <c r="BE27" s="798"/>
      <c r="BF27" s="798"/>
      <c r="BG27" s="798"/>
      <c r="BH27" s="798"/>
      <c r="BI27" s="798"/>
      <c r="BJ27" s="798"/>
      <c r="BK27" s="798"/>
      <c r="BL27" s="798"/>
      <c r="BM27" s="798"/>
      <c r="BN27" s="798"/>
      <c r="BO27" s="798"/>
      <c r="BP27" s="798"/>
      <c r="BQ27" s="798"/>
      <c r="BR27" s="798"/>
      <c r="BS27" s="798"/>
      <c r="BT27" s="798"/>
      <c r="BU27" s="798"/>
      <c r="BV27" s="798"/>
      <c r="BW27" s="798"/>
      <c r="BX27" s="798"/>
      <c r="BY27" s="798"/>
      <c r="BZ27" s="798"/>
      <c r="CA27" s="798"/>
      <c r="CB27" s="798"/>
      <c r="CC27" s="798"/>
      <c r="CD27" s="798"/>
      <c r="CE27" s="798"/>
      <c r="CF27" s="798"/>
      <c r="CG27" s="798"/>
      <c r="CH27" s="798"/>
      <c r="CI27" s="798"/>
      <c r="CJ27" s="798"/>
      <c r="CK27" s="798"/>
      <c r="CL27" s="798"/>
      <c r="CM27" s="798"/>
      <c r="CN27" s="788"/>
      <c r="CO27" s="789"/>
      <c r="CP27" s="789"/>
      <c r="CQ27" s="789"/>
      <c r="CR27" s="789"/>
      <c r="CS27" s="789"/>
      <c r="CT27" s="789"/>
      <c r="CU27" s="790"/>
      <c r="CV27" s="791"/>
      <c r="CW27" s="789"/>
      <c r="CX27" s="789"/>
      <c r="CY27" s="789"/>
      <c r="CZ27" s="789"/>
      <c r="DA27" s="789"/>
      <c r="DB27" s="789"/>
      <c r="DC27" s="789"/>
      <c r="DD27" s="789"/>
      <c r="DE27" s="790"/>
      <c r="DF27" s="782"/>
      <c r="DG27" s="783"/>
      <c r="DH27" s="783"/>
      <c r="DI27" s="783"/>
      <c r="DJ27" s="783"/>
      <c r="DK27" s="783"/>
      <c r="DL27" s="783"/>
      <c r="DM27" s="783"/>
      <c r="DN27" s="783"/>
      <c r="DO27" s="783"/>
      <c r="DP27" s="783"/>
      <c r="DQ27" s="783"/>
      <c r="DR27" s="784"/>
      <c r="DS27" s="782"/>
      <c r="DT27" s="783"/>
      <c r="DU27" s="783"/>
      <c r="DV27" s="783"/>
      <c r="DW27" s="783"/>
      <c r="DX27" s="783"/>
      <c r="DY27" s="783"/>
      <c r="DZ27" s="783"/>
      <c r="EA27" s="783"/>
      <c r="EB27" s="783"/>
      <c r="EC27" s="783"/>
      <c r="ED27" s="783"/>
      <c r="EE27" s="784"/>
      <c r="EF27" s="782"/>
      <c r="EG27" s="783"/>
      <c r="EH27" s="783"/>
      <c r="EI27" s="783"/>
      <c r="EJ27" s="783"/>
      <c r="EK27" s="783"/>
      <c r="EL27" s="783"/>
      <c r="EM27" s="783"/>
      <c r="EN27" s="783"/>
      <c r="EO27" s="783"/>
      <c r="EP27" s="783"/>
      <c r="EQ27" s="783"/>
      <c r="ER27" s="784"/>
      <c r="ES27" s="782"/>
      <c r="ET27" s="783"/>
      <c r="EU27" s="783"/>
      <c r="EV27" s="783"/>
      <c r="EW27" s="783"/>
      <c r="EX27" s="783"/>
      <c r="EY27" s="783"/>
      <c r="EZ27" s="783"/>
      <c r="FA27" s="783"/>
      <c r="FB27" s="783"/>
      <c r="FC27" s="783"/>
      <c r="FD27" s="783"/>
      <c r="FE27" s="1078"/>
    </row>
    <row r="28" spans="1:161" ht="24" customHeight="1">
      <c r="A28" s="809" t="s">
        <v>574</v>
      </c>
      <c r="B28" s="809"/>
      <c r="C28" s="809"/>
      <c r="D28" s="809"/>
      <c r="E28" s="809"/>
      <c r="F28" s="809"/>
      <c r="G28" s="809"/>
      <c r="H28" s="810"/>
      <c r="I28" s="1079" t="s">
        <v>952</v>
      </c>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8"/>
      <c r="AY28" s="998"/>
      <c r="AZ28" s="998"/>
      <c r="BA28" s="998"/>
      <c r="BB28" s="998"/>
      <c r="BC28" s="998"/>
      <c r="BD28" s="998"/>
      <c r="BE28" s="998"/>
      <c r="BF28" s="998"/>
      <c r="BG28" s="998"/>
      <c r="BH28" s="998"/>
      <c r="BI28" s="998"/>
      <c r="BJ28" s="998"/>
      <c r="BK28" s="998"/>
      <c r="BL28" s="998"/>
      <c r="BM28" s="998"/>
      <c r="BN28" s="998"/>
      <c r="BO28" s="998"/>
      <c r="BP28" s="998"/>
      <c r="BQ28" s="998"/>
      <c r="BR28" s="998"/>
      <c r="BS28" s="998"/>
      <c r="BT28" s="998"/>
      <c r="BU28" s="998"/>
      <c r="BV28" s="998"/>
      <c r="BW28" s="998"/>
      <c r="BX28" s="998"/>
      <c r="BY28" s="998"/>
      <c r="BZ28" s="998"/>
      <c r="CA28" s="998"/>
      <c r="CB28" s="998"/>
      <c r="CC28" s="998"/>
      <c r="CD28" s="998"/>
      <c r="CE28" s="998"/>
      <c r="CF28" s="998"/>
      <c r="CG28" s="998"/>
      <c r="CH28" s="998"/>
      <c r="CI28" s="998"/>
      <c r="CJ28" s="998"/>
      <c r="CK28" s="998"/>
      <c r="CL28" s="998"/>
      <c r="CM28" s="998"/>
      <c r="CN28" s="808" t="s">
        <v>953</v>
      </c>
      <c r="CO28" s="809"/>
      <c r="CP28" s="809"/>
      <c r="CQ28" s="809"/>
      <c r="CR28" s="809"/>
      <c r="CS28" s="809"/>
      <c r="CT28" s="809"/>
      <c r="CU28" s="810"/>
      <c r="CV28" s="811" t="s">
        <v>746</v>
      </c>
      <c r="CW28" s="809"/>
      <c r="CX28" s="809"/>
      <c r="CY28" s="809"/>
      <c r="CZ28" s="809"/>
      <c r="DA28" s="809"/>
      <c r="DB28" s="809"/>
      <c r="DC28" s="809"/>
      <c r="DD28" s="809"/>
      <c r="DE28" s="810"/>
      <c r="DF28" s="803"/>
      <c r="DG28" s="804"/>
      <c r="DH28" s="804"/>
      <c r="DI28" s="804"/>
      <c r="DJ28" s="804"/>
      <c r="DK28" s="804"/>
      <c r="DL28" s="804"/>
      <c r="DM28" s="804"/>
      <c r="DN28" s="804"/>
      <c r="DO28" s="804"/>
      <c r="DP28" s="804"/>
      <c r="DQ28" s="804"/>
      <c r="DR28" s="805"/>
      <c r="DS28" s="803"/>
      <c r="DT28" s="804"/>
      <c r="DU28" s="804"/>
      <c r="DV28" s="804"/>
      <c r="DW28" s="804"/>
      <c r="DX28" s="804"/>
      <c r="DY28" s="804"/>
      <c r="DZ28" s="804"/>
      <c r="EA28" s="804"/>
      <c r="EB28" s="804"/>
      <c r="EC28" s="804"/>
      <c r="ED28" s="804"/>
      <c r="EE28" s="805"/>
      <c r="EF28" s="803"/>
      <c r="EG28" s="804"/>
      <c r="EH28" s="804"/>
      <c r="EI28" s="804"/>
      <c r="EJ28" s="804"/>
      <c r="EK28" s="804"/>
      <c r="EL28" s="804"/>
      <c r="EM28" s="804"/>
      <c r="EN28" s="804"/>
      <c r="EO28" s="804"/>
      <c r="EP28" s="804"/>
      <c r="EQ28" s="804"/>
      <c r="ER28" s="805"/>
      <c r="ES28" s="803"/>
      <c r="ET28" s="804"/>
      <c r="EU28" s="804"/>
      <c r="EV28" s="804"/>
      <c r="EW28" s="804"/>
      <c r="EX28" s="804"/>
      <c r="EY28" s="804"/>
      <c r="EZ28" s="804"/>
      <c r="FA28" s="804"/>
      <c r="FB28" s="804"/>
      <c r="FC28" s="804"/>
      <c r="FD28" s="804"/>
      <c r="FE28" s="1072"/>
    </row>
    <row r="29" spans="1:161" ht="11.25">
      <c r="A29" s="881"/>
      <c r="B29" s="881"/>
      <c r="C29" s="881"/>
      <c r="D29" s="881"/>
      <c r="E29" s="881"/>
      <c r="F29" s="881"/>
      <c r="G29" s="881"/>
      <c r="H29" s="882"/>
      <c r="I29" s="1073" t="s">
        <v>950</v>
      </c>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7"/>
      <c r="AY29" s="847"/>
      <c r="AZ29" s="847"/>
      <c r="BA29" s="847"/>
      <c r="BB29" s="847"/>
      <c r="BC29" s="847"/>
      <c r="BD29" s="847"/>
      <c r="BE29" s="847"/>
      <c r="BF29" s="847"/>
      <c r="BG29" s="847"/>
      <c r="BH29" s="847"/>
      <c r="BI29" s="847"/>
      <c r="BJ29" s="847"/>
      <c r="BK29" s="847"/>
      <c r="BL29" s="847"/>
      <c r="BM29" s="847"/>
      <c r="BN29" s="847"/>
      <c r="BO29" s="847"/>
      <c r="BP29" s="847"/>
      <c r="BQ29" s="847"/>
      <c r="BR29" s="847"/>
      <c r="BS29" s="847"/>
      <c r="BT29" s="847"/>
      <c r="BU29" s="847"/>
      <c r="BV29" s="847"/>
      <c r="BW29" s="847"/>
      <c r="BX29" s="847"/>
      <c r="BY29" s="847"/>
      <c r="BZ29" s="847"/>
      <c r="CA29" s="847"/>
      <c r="CB29" s="847"/>
      <c r="CC29" s="847"/>
      <c r="CD29" s="847"/>
      <c r="CE29" s="847"/>
      <c r="CF29" s="847"/>
      <c r="CG29" s="847"/>
      <c r="CH29" s="847"/>
      <c r="CI29" s="847"/>
      <c r="CJ29" s="847"/>
      <c r="CK29" s="847"/>
      <c r="CL29" s="847"/>
      <c r="CM29" s="1074"/>
      <c r="CN29" s="880" t="s">
        <v>954</v>
      </c>
      <c r="CO29" s="881"/>
      <c r="CP29" s="881"/>
      <c r="CQ29" s="881"/>
      <c r="CR29" s="881"/>
      <c r="CS29" s="881"/>
      <c r="CT29" s="881"/>
      <c r="CU29" s="882"/>
      <c r="CV29" s="883"/>
      <c r="CW29" s="881"/>
      <c r="CX29" s="881"/>
      <c r="CY29" s="881"/>
      <c r="CZ29" s="881"/>
      <c r="DA29" s="881"/>
      <c r="DB29" s="881"/>
      <c r="DC29" s="881"/>
      <c r="DD29" s="881"/>
      <c r="DE29" s="882"/>
      <c r="DF29" s="861"/>
      <c r="DG29" s="862"/>
      <c r="DH29" s="862"/>
      <c r="DI29" s="862"/>
      <c r="DJ29" s="862"/>
      <c r="DK29" s="862"/>
      <c r="DL29" s="862"/>
      <c r="DM29" s="862"/>
      <c r="DN29" s="862"/>
      <c r="DO29" s="862"/>
      <c r="DP29" s="862"/>
      <c r="DQ29" s="862"/>
      <c r="DR29" s="863"/>
      <c r="DS29" s="861"/>
      <c r="DT29" s="862"/>
      <c r="DU29" s="862"/>
      <c r="DV29" s="862"/>
      <c r="DW29" s="862"/>
      <c r="DX29" s="862"/>
      <c r="DY29" s="862"/>
      <c r="DZ29" s="862"/>
      <c r="EA29" s="862"/>
      <c r="EB29" s="862"/>
      <c r="EC29" s="862"/>
      <c r="ED29" s="862"/>
      <c r="EE29" s="863"/>
      <c r="EF29" s="861"/>
      <c r="EG29" s="862"/>
      <c r="EH29" s="862"/>
      <c r="EI29" s="862"/>
      <c r="EJ29" s="862"/>
      <c r="EK29" s="862"/>
      <c r="EL29" s="862"/>
      <c r="EM29" s="862"/>
      <c r="EN29" s="862"/>
      <c r="EO29" s="862"/>
      <c r="EP29" s="862"/>
      <c r="EQ29" s="862"/>
      <c r="ER29" s="863"/>
      <c r="ES29" s="861"/>
      <c r="ET29" s="862"/>
      <c r="EU29" s="862"/>
      <c r="EV29" s="862"/>
      <c r="EW29" s="862"/>
      <c r="EX29" s="862"/>
      <c r="EY29" s="862"/>
      <c r="EZ29" s="862"/>
      <c r="FA29" s="862"/>
      <c r="FB29" s="862"/>
      <c r="FC29" s="862"/>
      <c r="FD29" s="862"/>
      <c r="FE29" s="1075"/>
    </row>
    <row r="30" spans="1:161" ht="12" thickBot="1">
      <c r="A30" s="789"/>
      <c r="B30" s="789"/>
      <c r="C30" s="789"/>
      <c r="D30" s="789"/>
      <c r="E30" s="789"/>
      <c r="F30" s="789"/>
      <c r="G30" s="789"/>
      <c r="H30" s="790"/>
      <c r="I30" s="1077"/>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8"/>
      <c r="AY30" s="798"/>
      <c r="AZ30" s="798"/>
      <c r="BA30" s="798"/>
      <c r="BB30" s="798"/>
      <c r="BC30" s="798"/>
      <c r="BD30" s="798"/>
      <c r="BE30" s="798"/>
      <c r="BF30" s="798"/>
      <c r="BG30" s="798"/>
      <c r="BH30" s="798"/>
      <c r="BI30" s="798"/>
      <c r="BJ30" s="798"/>
      <c r="BK30" s="798"/>
      <c r="BL30" s="798"/>
      <c r="BM30" s="798"/>
      <c r="BN30" s="798"/>
      <c r="BO30" s="798"/>
      <c r="BP30" s="798"/>
      <c r="BQ30" s="798"/>
      <c r="BR30" s="798"/>
      <c r="BS30" s="798"/>
      <c r="BT30" s="798"/>
      <c r="BU30" s="798"/>
      <c r="BV30" s="798"/>
      <c r="BW30" s="798"/>
      <c r="BX30" s="798"/>
      <c r="BY30" s="798"/>
      <c r="BZ30" s="798"/>
      <c r="CA30" s="798"/>
      <c r="CB30" s="798"/>
      <c r="CC30" s="798"/>
      <c r="CD30" s="798"/>
      <c r="CE30" s="798"/>
      <c r="CF30" s="798"/>
      <c r="CG30" s="798"/>
      <c r="CH30" s="798"/>
      <c r="CI30" s="798"/>
      <c r="CJ30" s="798"/>
      <c r="CK30" s="798"/>
      <c r="CL30" s="798"/>
      <c r="CM30" s="798"/>
      <c r="CN30" s="979"/>
      <c r="CO30" s="980"/>
      <c r="CP30" s="980"/>
      <c r="CQ30" s="980"/>
      <c r="CR30" s="980"/>
      <c r="CS30" s="980"/>
      <c r="CT30" s="980"/>
      <c r="CU30" s="981"/>
      <c r="CV30" s="982"/>
      <c r="CW30" s="980"/>
      <c r="CX30" s="980"/>
      <c r="CY30" s="980"/>
      <c r="CZ30" s="980"/>
      <c r="DA30" s="980"/>
      <c r="DB30" s="980"/>
      <c r="DC30" s="980"/>
      <c r="DD30" s="980"/>
      <c r="DE30" s="981"/>
      <c r="DF30" s="986"/>
      <c r="DG30" s="987"/>
      <c r="DH30" s="987"/>
      <c r="DI30" s="987"/>
      <c r="DJ30" s="987"/>
      <c r="DK30" s="987"/>
      <c r="DL30" s="987"/>
      <c r="DM30" s="987"/>
      <c r="DN30" s="987"/>
      <c r="DO30" s="987"/>
      <c r="DP30" s="987"/>
      <c r="DQ30" s="987"/>
      <c r="DR30" s="988"/>
      <c r="DS30" s="986"/>
      <c r="DT30" s="987"/>
      <c r="DU30" s="987"/>
      <c r="DV30" s="987"/>
      <c r="DW30" s="987"/>
      <c r="DX30" s="987"/>
      <c r="DY30" s="987"/>
      <c r="DZ30" s="987"/>
      <c r="EA30" s="987"/>
      <c r="EB30" s="987"/>
      <c r="EC30" s="987"/>
      <c r="ED30" s="987"/>
      <c r="EE30" s="988"/>
      <c r="EF30" s="986"/>
      <c r="EG30" s="987"/>
      <c r="EH30" s="987"/>
      <c r="EI30" s="987"/>
      <c r="EJ30" s="987"/>
      <c r="EK30" s="987"/>
      <c r="EL30" s="987"/>
      <c r="EM30" s="987"/>
      <c r="EN30" s="987"/>
      <c r="EO30" s="987"/>
      <c r="EP30" s="987"/>
      <c r="EQ30" s="987"/>
      <c r="ER30" s="988"/>
      <c r="ES30" s="986"/>
      <c r="ET30" s="987"/>
      <c r="EU30" s="987"/>
      <c r="EV30" s="987"/>
      <c r="EW30" s="987"/>
      <c r="EX30" s="987"/>
      <c r="EY30" s="987"/>
      <c r="EZ30" s="987"/>
      <c r="FA30" s="987"/>
      <c r="FB30" s="987"/>
      <c r="FC30" s="987"/>
      <c r="FD30" s="987"/>
      <c r="FE30" s="1076"/>
    </row>
    <row r="32" ht="11.25">
      <c r="I32" s="559" t="s">
        <v>14</v>
      </c>
    </row>
    <row r="33" spans="9:96" ht="11.25">
      <c r="I33" s="559" t="s">
        <v>955</v>
      </c>
      <c r="AQ33" s="786" t="s">
        <v>213</v>
      </c>
      <c r="AR33" s="786"/>
      <c r="AS33" s="786"/>
      <c r="AT33" s="786"/>
      <c r="AU33" s="786"/>
      <c r="AV33" s="786"/>
      <c r="AW33" s="786"/>
      <c r="AX33" s="786"/>
      <c r="AY33" s="786"/>
      <c r="AZ33" s="786"/>
      <c r="BA33" s="786"/>
      <c r="BB33" s="786"/>
      <c r="BC33" s="786"/>
      <c r="BD33" s="786"/>
      <c r="BE33" s="786"/>
      <c r="BF33" s="786"/>
      <c r="BG33" s="786"/>
      <c r="BH33" s="786"/>
      <c r="BK33" s="786"/>
      <c r="BL33" s="786"/>
      <c r="BM33" s="786"/>
      <c r="BN33" s="786"/>
      <c r="BO33" s="786"/>
      <c r="BP33" s="786"/>
      <c r="BQ33" s="786"/>
      <c r="BR33" s="786"/>
      <c r="BS33" s="786"/>
      <c r="BT33" s="786"/>
      <c r="BU33" s="786"/>
      <c r="BV33" s="786"/>
      <c r="BY33" s="786" t="s">
        <v>271</v>
      </c>
      <c r="BZ33" s="786"/>
      <c r="CA33" s="786"/>
      <c r="CB33" s="786"/>
      <c r="CC33" s="786"/>
      <c r="CD33" s="786"/>
      <c r="CE33" s="786"/>
      <c r="CF33" s="786"/>
      <c r="CG33" s="786"/>
      <c r="CH33" s="786"/>
      <c r="CI33" s="786"/>
      <c r="CJ33" s="786"/>
      <c r="CK33" s="786"/>
      <c r="CL33" s="786"/>
      <c r="CM33" s="786"/>
      <c r="CN33" s="786"/>
      <c r="CO33" s="786"/>
      <c r="CP33" s="786"/>
      <c r="CQ33" s="786"/>
      <c r="CR33" s="786"/>
    </row>
    <row r="34" spans="43:96" s="560" customFormat="1" ht="8.25">
      <c r="AQ34" s="1047" t="s">
        <v>522</v>
      </c>
      <c r="AR34" s="1047"/>
      <c r="AS34" s="1047"/>
      <c r="AT34" s="1047"/>
      <c r="AU34" s="1047"/>
      <c r="AV34" s="1047"/>
      <c r="AW34" s="1047"/>
      <c r="AX34" s="1047"/>
      <c r="AY34" s="1047"/>
      <c r="AZ34" s="1047"/>
      <c r="BA34" s="1047"/>
      <c r="BB34" s="1047"/>
      <c r="BC34" s="1047"/>
      <c r="BD34" s="1047"/>
      <c r="BE34" s="1047"/>
      <c r="BF34" s="1047"/>
      <c r="BG34" s="1047"/>
      <c r="BH34" s="1047"/>
      <c r="BK34" s="1047" t="s">
        <v>523</v>
      </c>
      <c r="BL34" s="1047"/>
      <c r="BM34" s="1047"/>
      <c r="BN34" s="1047"/>
      <c r="BO34" s="1047"/>
      <c r="BP34" s="1047"/>
      <c r="BQ34" s="1047"/>
      <c r="BR34" s="1047"/>
      <c r="BS34" s="1047"/>
      <c r="BT34" s="1047"/>
      <c r="BU34" s="1047"/>
      <c r="BV34" s="1047"/>
      <c r="BY34" s="1047" t="s">
        <v>524</v>
      </c>
      <c r="BZ34" s="1047"/>
      <c r="CA34" s="1047"/>
      <c r="CB34" s="1047"/>
      <c r="CC34" s="1047"/>
      <c r="CD34" s="1047"/>
      <c r="CE34" s="1047"/>
      <c r="CF34" s="1047"/>
      <c r="CG34" s="1047"/>
      <c r="CH34" s="1047"/>
      <c r="CI34" s="1047"/>
      <c r="CJ34" s="1047"/>
      <c r="CK34" s="1047"/>
      <c r="CL34" s="1047"/>
      <c r="CM34" s="1047"/>
      <c r="CN34" s="1047"/>
      <c r="CO34" s="1047"/>
      <c r="CP34" s="1047"/>
      <c r="CQ34" s="1047"/>
      <c r="CR34" s="1047"/>
    </row>
    <row r="35" spans="43:96" s="560" customFormat="1" ht="3" customHeight="1">
      <c r="AQ35" s="566"/>
      <c r="AR35" s="566"/>
      <c r="AS35" s="566"/>
      <c r="AT35" s="566"/>
      <c r="AU35" s="566"/>
      <c r="AV35" s="566"/>
      <c r="AW35" s="566"/>
      <c r="AX35" s="566"/>
      <c r="AY35" s="566"/>
      <c r="AZ35" s="566"/>
      <c r="BA35" s="566"/>
      <c r="BB35" s="566"/>
      <c r="BC35" s="566"/>
      <c r="BD35" s="566"/>
      <c r="BE35" s="566"/>
      <c r="BF35" s="566"/>
      <c r="BG35" s="566"/>
      <c r="BH35" s="566"/>
      <c r="BK35" s="566"/>
      <c r="BL35" s="566"/>
      <c r="BM35" s="566"/>
      <c r="BN35" s="566"/>
      <c r="BO35" s="566"/>
      <c r="BP35" s="566"/>
      <c r="BQ35" s="566"/>
      <c r="BR35" s="566"/>
      <c r="BS35" s="566"/>
      <c r="BT35" s="566"/>
      <c r="BU35" s="566"/>
      <c r="BV35" s="566"/>
      <c r="BY35" s="566"/>
      <c r="BZ35" s="566"/>
      <c r="CA35" s="566"/>
      <c r="CB35" s="566"/>
      <c r="CC35" s="566"/>
      <c r="CD35" s="566"/>
      <c r="CE35" s="566"/>
      <c r="CF35" s="566"/>
      <c r="CG35" s="566"/>
      <c r="CH35" s="566"/>
      <c r="CI35" s="566"/>
      <c r="CJ35" s="566"/>
      <c r="CK35" s="566"/>
      <c r="CL35" s="566"/>
      <c r="CM35" s="566"/>
      <c r="CN35" s="566"/>
      <c r="CO35" s="566"/>
      <c r="CP35" s="566"/>
      <c r="CQ35" s="566"/>
      <c r="CR35" s="566"/>
    </row>
    <row r="36" spans="9:96" ht="11.25">
      <c r="I36" s="559" t="s">
        <v>527</v>
      </c>
      <c r="AM36" s="1071" t="s">
        <v>707</v>
      </c>
      <c r="AN36" s="1071"/>
      <c r="AO36" s="1071"/>
      <c r="AP36" s="1071"/>
      <c r="AQ36" s="1071"/>
      <c r="AR36" s="1071"/>
      <c r="AS36" s="1071"/>
      <c r="AT36" s="1071"/>
      <c r="AU36" s="1071"/>
      <c r="AV36" s="1071"/>
      <c r="AW36" s="1071"/>
      <c r="AX36" s="1071"/>
      <c r="AY36" s="1071"/>
      <c r="AZ36" s="1071"/>
      <c r="BA36" s="1071"/>
      <c r="BB36" s="1071"/>
      <c r="BC36" s="1071"/>
      <c r="BD36" s="1071"/>
      <c r="BE36" s="1071"/>
      <c r="BF36" s="1071"/>
      <c r="BG36" s="786"/>
      <c r="BH36" s="786"/>
      <c r="BI36" s="786"/>
      <c r="BJ36" s="786"/>
      <c r="BK36" s="786"/>
      <c r="BL36" s="786"/>
      <c r="BM36" s="786"/>
      <c r="BN36" s="786"/>
      <c r="BO36" s="786"/>
      <c r="BP36" s="786"/>
      <c r="BQ36" s="786"/>
      <c r="BR36" s="786"/>
      <c r="BS36" s="786"/>
      <c r="BT36" s="786"/>
      <c r="BU36" s="786"/>
      <c r="BV36" s="786"/>
      <c r="BW36" s="786"/>
      <c r="BX36" s="786"/>
      <c r="CA36" s="789" t="s">
        <v>706</v>
      </c>
      <c r="CB36" s="789"/>
      <c r="CC36" s="789"/>
      <c r="CD36" s="789"/>
      <c r="CE36" s="789"/>
      <c r="CF36" s="789"/>
      <c r="CG36" s="789"/>
      <c r="CH36" s="789"/>
      <c r="CI36" s="789"/>
      <c r="CJ36" s="789"/>
      <c r="CK36" s="789"/>
      <c r="CL36" s="789"/>
      <c r="CM36" s="789"/>
      <c r="CN36" s="789"/>
      <c r="CO36" s="789"/>
      <c r="CP36" s="789"/>
      <c r="CQ36" s="789"/>
      <c r="CR36" s="789"/>
    </row>
    <row r="37" spans="39:96" s="560" customFormat="1" ht="8.25">
      <c r="AM37" s="1047" t="s">
        <v>522</v>
      </c>
      <c r="AN37" s="1047"/>
      <c r="AO37" s="1047"/>
      <c r="AP37" s="1047"/>
      <c r="AQ37" s="1047"/>
      <c r="AR37" s="1047"/>
      <c r="AS37" s="1047"/>
      <c r="AT37" s="1047"/>
      <c r="AU37" s="1047"/>
      <c r="AV37" s="1047"/>
      <c r="AW37" s="1047"/>
      <c r="AX37" s="1047"/>
      <c r="AY37" s="1047"/>
      <c r="AZ37" s="1047"/>
      <c r="BA37" s="1047"/>
      <c r="BB37" s="1047"/>
      <c r="BC37" s="1047"/>
      <c r="BD37" s="1047"/>
      <c r="BG37" s="1047" t="s">
        <v>956</v>
      </c>
      <c r="BH37" s="1047"/>
      <c r="BI37" s="1047"/>
      <c r="BJ37" s="1047"/>
      <c r="BK37" s="1047"/>
      <c r="BL37" s="1047"/>
      <c r="BM37" s="1047"/>
      <c r="BN37" s="1047"/>
      <c r="BO37" s="1047"/>
      <c r="BP37" s="1047"/>
      <c r="BQ37" s="1047"/>
      <c r="BR37" s="1047"/>
      <c r="BS37" s="1047"/>
      <c r="BT37" s="1047"/>
      <c r="BU37" s="1047"/>
      <c r="BV37" s="1047"/>
      <c r="BW37" s="1047"/>
      <c r="BX37" s="1047"/>
      <c r="CA37" s="1047" t="s">
        <v>529</v>
      </c>
      <c r="CB37" s="1047"/>
      <c r="CC37" s="1047"/>
      <c r="CD37" s="1047"/>
      <c r="CE37" s="1047"/>
      <c r="CF37" s="1047"/>
      <c r="CG37" s="1047"/>
      <c r="CH37" s="1047"/>
      <c r="CI37" s="1047"/>
      <c r="CJ37" s="1047"/>
      <c r="CK37" s="1047"/>
      <c r="CL37" s="1047"/>
      <c r="CM37" s="1047"/>
      <c r="CN37" s="1047"/>
      <c r="CO37" s="1047"/>
      <c r="CP37" s="1047"/>
      <c r="CQ37" s="1047"/>
      <c r="CR37" s="1047"/>
    </row>
    <row r="38" spans="39:96" s="560" customFormat="1" ht="3" customHeight="1">
      <c r="AM38" s="566"/>
      <c r="AN38" s="566"/>
      <c r="AO38" s="566"/>
      <c r="AP38" s="566"/>
      <c r="AQ38" s="566"/>
      <c r="AR38" s="566"/>
      <c r="AS38" s="566"/>
      <c r="AT38" s="566"/>
      <c r="AU38" s="566"/>
      <c r="AV38" s="566"/>
      <c r="AW38" s="566"/>
      <c r="AX38" s="566"/>
      <c r="AY38" s="566"/>
      <c r="AZ38" s="566"/>
      <c r="BA38" s="566"/>
      <c r="BB38" s="566"/>
      <c r="BC38" s="566"/>
      <c r="BD38" s="566"/>
      <c r="BG38" s="566"/>
      <c r="BH38" s="566"/>
      <c r="BI38" s="566"/>
      <c r="BJ38" s="566"/>
      <c r="BK38" s="566"/>
      <c r="BL38" s="566"/>
      <c r="BM38" s="566"/>
      <c r="BN38" s="566"/>
      <c r="BO38" s="566"/>
      <c r="BP38" s="566"/>
      <c r="BQ38" s="566"/>
      <c r="BR38" s="566"/>
      <c r="BS38" s="566"/>
      <c r="BT38" s="566"/>
      <c r="BU38" s="566"/>
      <c r="BV38" s="566"/>
      <c r="BW38" s="566"/>
      <c r="BX38" s="566"/>
      <c r="CA38" s="566"/>
      <c r="CB38" s="566"/>
      <c r="CC38" s="566"/>
      <c r="CD38" s="566"/>
      <c r="CE38" s="566"/>
      <c r="CF38" s="566"/>
      <c r="CG38" s="566"/>
      <c r="CH38" s="566"/>
      <c r="CI38" s="566"/>
      <c r="CJ38" s="566"/>
      <c r="CK38" s="566"/>
      <c r="CL38" s="566"/>
      <c r="CM38" s="566"/>
      <c r="CN38" s="566"/>
      <c r="CO38" s="566"/>
      <c r="CP38" s="566"/>
      <c r="CQ38" s="566"/>
      <c r="CR38" s="566"/>
    </row>
    <row r="39" spans="9:38" ht="11.25">
      <c r="I39" s="1035" t="s">
        <v>715</v>
      </c>
      <c r="J39" s="1035"/>
      <c r="K39" s="789" t="s">
        <v>585</v>
      </c>
      <c r="L39" s="789"/>
      <c r="M39" s="789"/>
      <c r="N39" s="1036" t="s">
        <v>715</v>
      </c>
      <c r="O39" s="1036"/>
      <c r="Q39" s="789" t="s">
        <v>1027</v>
      </c>
      <c r="R39" s="789"/>
      <c r="S39" s="789"/>
      <c r="T39" s="789"/>
      <c r="U39" s="789"/>
      <c r="V39" s="789"/>
      <c r="W39" s="789"/>
      <c r="X39" s="789"/>
      <c r="Y39" s="789"/>
      <c r="Z39" s="789"/>
      <c r="AA39" s="789"/>
      <c r="AB39" s="789"/>
      <c r="AC39" s="789"/>
      <c r="AD39" s="789"/>
      <c r="AE39" s="789"/>
      <c r="AF39" s="1035">
        <v>20</v>
      </c>
      <c r="AG39" s="1035"/>
      <c r="AH39" s="1035"/>
      <c r="AI39" s="1037" t="s">
        <v>970</v>
      </c>
      <c r="AJ39" s="1037"/>
      <c r="AK39" s="1037"/>
      <c r="AL39" s="559" t="s">
        <v>716</v>
      </c>
    </row>
    <row r="40" ht="12" thickBot="1"/>
    <row r="41" spans="1:91" ht="3" customHeight="1">
      <c r="A41" s="567"/>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c r="AU41" s="567"/>
      <c r="AV41" s="567"/>
      <c r="AW41" s="567"/>
      <c r="AX41" s="567"/>
      <c r="AY41" s="567"/>
      <c r="AZ41" s="567"/>
      <c r="BA41" s="567"/>
      <c r="BB41" s="567"/>
      <c r="BC41" s="567"/>
      <c r="BD41" s="567"/>
      <c r="BE41" s="567"/>
      <c r="BF41" s="567"/>
      <c r="BG41" s="567"/>
      <c r="BH41" s="567"/>
      <c r="BI41" s="567"/>
      <c r="BJ41" s="567"/>
      <c r="BK41" s="567"/>
      <c r="BL41" s="567"/>
      <c r="BM41" s="567"/>
      <c r="BN41" s="567"/>
      <c r="BO41" s="567"/>
      <c r="BP41" s="567"/>
      <c r="BQ41" s="567"/>
      <c r="BR41" s="567"/>
      <c r="BS41" s="567"/>
      <c r="BT41" s="567"/>
      <c r="BU41" s="567"/>
      <c r="BV41" s="567"/>
      <c r="BW41" s="567"/>
      <c r="BX41" s="567"/>
      <c r="BY41" s="567"/>
      <c r="BZ41" s="567"/>
      <c r="CA41" s="567"/>
      <c r="CB41" s="567"/>
      <c r="CC41" s="567"/>
      <c r="CD41" s="567"/>
      <c r="CE41" s="567"/>
      <c r="CF41" s="567"/>
      <c r="CG41" s="567"/>
      <c r="CH41" s="567"/>
      <c r="CI41" s="567"/>
      <c r="CJ41" s="567"/>
      <c r="CK41" s="567"/>
      <c r="CL41" s="567"/>
      <c r="CM41" s="568"/>
    </row>
    <row r="42" spans="1:91" ht="11.25">
      <c r="A42" s="569" t="s">
        <v>957</v>
      </c>
      <c r="CM42" s="570"/>
    </row>
    <row r="43" spans="1:91" ht="11.25">
      <c r="A43" s="1067"/>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86"/>
      <c r="BX43" s="786"/>
      <c r="BY43" s="786"/>
      <c r="BZ43" s="786"/>
      <c r="CA43" s="786"/>
      <c r="CB43" s="786"/>
      <c r="CC43" s="786"/>
      <c r="CD43" s="786"/>
      <c r="CE43" s="786"/>
      <c r="CF43" s="786"/>
      <c r="CG43" s="786"/>
      <c r="CH43" s="786"/>
      <c r="CI43" s="786"/>
      <c r="CJ43" s="786"/>
      <c r="CK43" s="786"/>
      <c r="CL43" s="786"/>
      <c r="CM43" s="1068"/>
    </row>
    <row r="44" spans="1:91" s="560" customFormat="1" ht="8.25">
      <c r="A44" s="1069" t="s">
        <v>958</v>
      </c>
      <c r="B44" s="1047"/>
      <c r="C44" s="1047"/>
      <c r="D44" s="1047"/>
      <c r="E44" s="1047"/>
      <c r="F44" s="1047"/>
      <c r="G44" s="1047"/>
      <c r="H44" s="1047"/>
      <c r="I44" s="1047"/>
      <c r="J44" s="1047"/>
      <c r="K44" s="1047"/>
      <c r="L44" s="1047"/>
      <c r="M44" s="1047"/>
      <c r="N44" s="1047"/>
      <c r="O44" s="1047"/>
      <c r="P44" s="1047"/>
      <c r="Q44" s="1047"/>
      <c r="R44" s="1047"/>
      <c r="S44" s="1047"/>
      <c r="T44" s="1047"/>
      <c r="U44" s="1047"/>
      <c r="V44" s="1047"/>
      <c r="W44" s="1047"/>
      <c r="X44" s="1047"/>
      <c r="Y44" s="1047"/>
      <c r="Z44" s="1047"/>
      <c r="AA44" s="1047"/>
      <c r="AB44" s="1047"/>
      <c r="AC44" s="1047"/>
      <c r="AD44" s="1047"/>
      <c r="AE44" s="1047"/>
      <c r="AF44" s="1047"/>
      <c r="AG44" s="1047"/>
      <c r="AH44" s="1047"/>
      <c r="AI44" s="1047"/>
      <c r="AJ44" s="1047"/>
      <c r="AK44" s="1047"/>
      <c r="AL44" s="1047"/>
      <c r="AM44" s="1047"/>
      <c r="AN44" s="1047"/>
      <c r="AO44" s="1047"/>
      <c r="AP44" s="1047"/>
      <c r="AQ44" s="1047"/>
      <c r="AR44" s="1047"/>
      <c r="AS44" s="1047"/>
      <c r="AT44" s="1047"/>
      <c r="AU44" s="1047"/>
      <c r="AV44" s="1047"/>
      <c r="AW44" s="1047"/>
      <c r="AX44" s="1047"/>
      <c r="AY44" s="1047"/>
      <c r="AZ44" s="1047"/>
      <c r="BA44" s="1047"/>
      <c r="BB44" s="1047"/>
      <c r="BC44" s="1047"/>
      <c r="BD44" s="1047"/>
      <c r="BE44" s="1047"/>
      <c r="BF44" s="1047"/>
      <c r="BG44" s="1047"/>
      <c r="BH44" s="1047"/>
      <c r="BI44" s="1047"/>
      <c r="BJ44" s="1047"/>
      <c r="BK44" s="1047"/>
      <c r="BL44" s="1047"/>
      <c r="BM44" s="1047"/>
      <c r="BN44" s="1047"/>
      <c r="BO44" s="1047"/>
      <c r="BP44" s="1047"/>
      <c r="BQ44" s="1047"/>
      <c r="BR44" s="1047"/>
      <c r="BS44" s="1047"/>
      <c r="BT44" s="1047"/>
      <c r="BU44" s="1047"/>
      <c r="BV44" s="1047"/>
      <c r="BW44" s="1047"/>
      <c r="BX44" s="1047"/>
      <c r="BY44" s="1047"/>
      <c r="BZ44" s="1047"/>
      <c r="CA44" s="1047"/>
      <c r="CB44" s="1047"/>
      <c r="CC44" s="1047"/>
      <c r="CD44" s="1047"/>
      <c r="CE44" s="1047"/>
      <c r="CF44" s="1047"/>
      <c r="CG44" s="1047"/>
      <c r="CH44" s="1047"/>
      <c r="CI44" s="1047"/>
      <c r="CJ44" s="1047"/>
      <c r="CK44" s="1047"/>
      <c r="CL44" s="1047"/>
      <c r="CM44" s="1070"/>
    </row>
    <row r="45" spans="1:91" s="560" customFormat="1" ht="6" customHeight="1">
      <c r="A45" s="571"/>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6"/>
      <c r="AL45" s="566"/>
      <c r="AM45" s="566"/>
      <c r="AN45" s="566"/>
      <c r="AO45" s="566"/>
      <c r="AP45" s="566"/>
      <c r="AQ45" s="566"/>
      <c r="AR45" s="566"/>
      <c r="AS45" s="566"/>
      <c r="AT45" s="566"/>
      <c r="AU45" s="566"/>
      <c r="AV45" s="566"/>
      <c r="AW45" s="566"/>
      <c r="AX45" s="566"/>
      <c r="AY45" s="566"/>
      <c r="AZ45" s="566"/>
      <c r="BA45" s="566"/>
      <c r="BB45" s="566"/>
      <c r="BC45" s="566"/>
      <c r="BD45" s="566"/>
      <c r="BE45" s="566"/>
      <c r="BF45" s="566"/>
      <c r="BG45" s="566"/>
      <c r="BH45" s="566"/>
      <c r="BI45" s="566"/>
      <c r="BJ45" s="566"/>
      <c r="BK45" s="566"/>
      <c r="BL45" s="566"/>
      <c r="BM45" s="566"/>
      <c r="BN45" s="566"/>
      <c r="BO45" s="566"/>
      <c r="BP45" s="566"/>
      <c r="BQ45" s="566"/>
      <c r="BR45" s="566"/>
      <c r="BS45" s="566"/>
      <c r="BT45" s="566"/>
      <c r="BU45" s="566"/>
      <c r="BV45" s="566"/>
      <c r="BW45" s="566"/>
      <c r="BX45" s="566"/>
      <c r="BY45" s="566"/>
      <c r="BZ45" s="566"/>
      <c r="CA45" s="566"/>
      <c r="CB45" s="566"/>
      <c r="CC45" s="566"/>
      <c r="CD45" s="566"/>
      <c r="CE45" s="566"/>
      <c r="CF45" s="566"/>
      <c r="CG45" s="566"/>
      <c r="CH45" s="566"/>
      <c r="CI45" s="566"/>
      <c r="CJ45" s="566"/>
      <c r="CK45" s="566"/>
      <c r="CL45" s="566"/>
      <c r="CM45" s="572"/>
    </row>
    <row r="46" spans="1:91" ht="11.25">
      <c r="A46" s="1067"/>
      <c r="B46" s="786"/>
      <c r="C46" s="786"/>
      <c r="D46" s="786"/>
      <c r="E46" s="786"/>
      <c r="F46" s="786"/>
      <c r="G46" s="786"/>
      <c r="H46" s="786"/>
      <c r="I46" s="786"/>
      <c r="J46" s="786"/>
      <c r="K46" s="786"/>
      <c r="L46" s="786"/>
      <c r="M46" s="786"/>
      <c r="N46" s="786"/>
      <c r="O46" s="786"/>
      <c r="P46" s="786"/>
      <c r="Q46" s="786"/>
      <c r="R46" s="786"/>
      <c r="S46" s="786"/>
      <c r="T46" s="786"/>
      <c r="U46" s="786"/>
      <c r="V46" s="786"/>
      <c r="W46" s="786"/>
      <c r="X46" s="786"/>
      <c r="Y46" s="786"/>
      <c r="AH46" s="786"/>
      <c r="AI46" s="786"/>
      <c r="AJ46" s="786"/>
      <c r="AK46" s="786"/>
      <c r="AL46" s="786"/>
      <c r="AM46" s="786"/>
      <c r="AN46" s="786"/>
      <c r="AO46" s="786"/>
      <c r="AP46" s="786"/>
      <c r="AQ46" s="786"/>
      <c r="AR46" s="786"/>
      <c r="AS46" s="786"/>
      <c r="AT46" s="786"/>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86"/>
      <c r="BX46" s="786"/>
      <c r="BY46" s="786"/>
      <c r="BZ46" s="786"/>
      <c r="CA46" s="786"/>
      <c r="CB46" s="786"/>
      <c r="CC46" s="786"/>
      <c r="CD46" s="786"/>
      <c r="CE46" s="786"/>
      <c r="CF46" s="786"/>
      <c r="CG46" s="786"/>
      <c r="CH46" s="786"/>
      <c r="CI46" s="786"/>
      <c r="CJ46" s="786"/>
      <c r="CK46" s="786"/>
      <c r="CL46" s="786"/>
      <c r="CM46" s="1068"/>
    </row>
    <row r="47" spans="1:91" s="560" customFormat="1" ht="8.25">
      <c r="A47" s="1069" t="s">
        <v>523</v>
      </c>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c r="X47" s="1047"/>
      <c r="Y47" s="1047"/>
      <c r="AH47" s="1047" t="s">
        <v>524</v>
      </c>
      <c r="AI47" s="1047"/>
      <c r="AJ47" s="1047"/>
      <c r="AK47" s="1047"/>
      <c r="AL47" s="1047"/>
      <c r="AM47" s="1047"/>
      <c r="AN47" s="1047"/>
      <c r="AO47" s="1047"/>
      <c r="AP47" s="1047"/>
      <c r="AQ47" s="1047"/>
      <c r="AR47" s="1047"/>
      <c r="AS47" s="1047"/>
      <c r="AT47" s="1047"/>
      <c r="AU47" s="1047"/>
      <c r="AV47" s="1047"/>
      <c r="AW47" s="1047"/>
      <c r="AX47" s="1047"/>
      <c r="AY47" s="1047"/>
      <c r="AZ47" s="1047"/>
      <c r="BA47" s="1047"/>
      <c r="BB47" s="1047"/>
      <c r="BC47" s="1047"/>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1047"/>
      <c r="CK47" s="1047"/>
      <c r="CL47" s="1047"/>
      <c r="CM47" s="1070"/>
    </row>
    <row r="48" spans="1:91" ht="11.25">
      <c r="A48" s="569"/>
      <c r="CM48" s="570"/>
    </row>
    <row r="49" spans="1:91" ht="11.25">
      <c r="A49" s="1066" t="s">
        <v>715</v>
      </c>
      <c r="B49" s="1035"/>
      <c r="C49" s="789"/>
      <c r="D49" s="789"/>
      <c r="E49" s="789"/>
      <c r="F49" s="1036" t="s">
        <v>715</v>
      </c>
      <c r="G49" s="1036"/>
      <c r="I49" s="789"/>
      <c r="J49" s="789"/>
      <c r="K49" s="789"/>
      <c r="L49" s="789"/>
      <c r="M49" s="789"/>
      <c r="N49" s="789"/>
      <c r="O49" s="789"/>
      <c r="P49" s="789"/>
      <c r="Q49" s="789"/>
      <c r="R49" s="789"/>
      <c r="S49" s="789"/>
      <c r="T49" s="789"/>
      <c r="U49" s="789"/>
      <c r="V49" s="789"/>
      <c r="W49" s="789"/>
      <c r="X49" s="1035">
        <v>20</v>
      </c>
      <c r="Y49" s="1035"/>
      <c r="Z49" s="1035"/>
      <c r="AA49" s="1037"/>
      <c r="AB49" s="1037"/>
      <c r="AC49" s="1037"/>
      <c r="AD49" s="559" t="s">
        <v>716</v>
      </c>
      <c r="CM49" s="570"/>
    </row>
    <row r="50" spans="1:91" ht="3" customHeight="1" thickBot="1">
      <c r="A50" s="573"/>
      <c r="B50" s="574"/>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4"/>
      <c r="AQ50" s="574"/>
      <c r="AR50" s="574"/>
      <c r="AS50" s="574"/>
      <c r="AT50" s="574"/>
      <c r="AU50" s="574"/>
      <c r="AV50" s="574"/>
      <c r="AW50" s="574"/>
      <c r="AX50" s="574"/>
      <c r="AY50" s="574"/>
      <c r="AZ50" s="574"/>
      <c r="BA50" s="574"/>
      <c r="BB50" s="574"/>
      <c r="BC50" s="574"/>
      <c r="BD50" s="574"/>
      <c r="BE50" s="574"/>
      <c r="BF50" s="574"/>
      <c r="BG50" s="574"/>
      <c r="BH50" s="574"/>
      <c r="BI50" s="574"/>
      <c r="BJ50" s="574"/>
      <c r="BK50" s="574"/>
      <c r="BL50" s="574"/>
      <c r="BM50" s="574"/>
      <c r="BN50" s="574"/>
      <c r="BO50" s="574"/>
      <c r="BP50" s="574"/>
      <c r="BQ50" s="574"/>
      <c r="BR50" s="574"/>
      <c r="BS50" s="574"/>
      <c r="BT50" s="574"/>
      <c r="BU50" s="574"/>
      <c r="BV50" s="574"/>
      <c r="BW50" s="574"/>
      <c r="BX50" s="574"/>
      <c r="BY50" s="574"/>
      <c r="BZ50" s="574"/>
      <c r="CA50" s="574"/>
      <c r="CB50" s="574"/>
      <c r="CC50" s="574"/>
      <c r="CD50" s="574"/>
      <c r="CE50" s="574"/>
      <c r="CF50" s="574"/>
      <c r="CG50" s="574"/>
      <c r="CH50" s="574"/>
      <c r="CI50" s="574"/>
      <c r="CJ50" s="574"/>
      <c r="CK50" s="574"/>
      <c r="CL50" s="574"/>
      <c r="CM50" s="575"/>
    </row>
    <row r="51" spans="1:25" ht="11.25">
      <c r="A51" s="576"/>
      <c r="B51" s="576"/>
      <c r="C51" s="576"/>
      <c r="D51" s="576"/>
      <c r="E51" s="576"/>
      <c r="F51" s="576"/>
      <c r="G51" s="576"/>
      <c r="H51" s="576"/>
      <c r="I51" s="576"/>
      <c r="J51" s="576"/>
      <c r="K51" s="576"/>
      <c r="L51" s="576"/>
      <c r="M51" s="576"/>
      <c r="N51" s="576"/>
      <c r="O51" s="576"/>
      <c r="P51" s="576"/>
      <c r="Q51" s="576"/>
      <c r="R51" s="576"/>
      <c r="S51" s="576"/>
      <c r="T51" s="576"/>
      <c r="U51" s="576"/>
      <c r="V51" s="576"/>
      <c r="W51" s="576"/>
      <c r="X51" s="576"/>
      <c r="Y51" s="576"/>
    </row>
    <row r="52" s="558" customFormat="1" ht="12" customHeight="1">
      <c r="A52" s="565" t="s">
        <v>959</v>
      </c>
    </row>
    <row r="53" spans="1:161" s="558" customFormat="1" ht="40.5" customHeight="1">
      <c r="A53" s="1062" t="s">
        <v>960</v>
      </c>
      <c r="B53" s="1063"/>
      <c r="C53" s="1063"/>
      <c r="D53" s="1063"/>
      <c r="E53" s="1063"/>
      <c r="F53" s="1063"/>
      <c r="G53" s="1063"/>
      <c r="H53" s="1063"/>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3"/>
      <c r="AG53" s="1063"/>
      <c r="AH53" s="1063"/>
      <c r="AI53" s="1063"/>
      <c r="AJ53" s="1063"/>
      <c r="AK53" s="1063"/>
      <c r="AL53" s="1063"/>
      <c r="AM53" s="1063"/>
      <c r="AN53" s="1063"/>
      <c r="AO53" s="1063"/>
      <c r="AP53" s="1063"/>
      <c r="AQ53" s="1063"/>
      <c r="AR53" s="1063"/>
      <c r="AS53" s="1063"/>
      <c r="AT53" s="1063"/>
      <c r="AU53" s="1063"/>
      <c r="AV53" s="1063"/>
      <c r="AW53" s="1063"/>
      <c r="AX53" s="1063"/>
      <c r="AY53" s="1063"/>
      <c r="AZ53" s="1063"/>
      <c r="BA53" s="1063"/>
      <c r="BB53" s="1063"/>
      <c r="BC53" s="1063"/>
      <c r="BD53" s="1063"/>
      <c r="BE53" s="1063"/>
      <c r="BF53" s="1063"/>
      <c r="BG53" s="1063"/>
      <c r="BH53" s="1063"/>
      <c r="BI53" s="1063"/>
      <c r="BJ53" s="1063"/>
      <c r="BK53" s="1063"/>
      <c r="BL53" s="1063"/>
      <c r="BM53" s="1063"/>
      <c r="BN53" s="1063"/>
      <c r="BO53" s="1063"/>
      <c r="BP53" s="1063"/>
      <c r="BQ53" s="1063"/>
      <c r="BR53" s="1063"/>
      <c r="BS53" s="1063"/>
      <c r="BT53" s="1063"/>
      <c r="BU53" s="1063"/>
      <c r="BV53" s="1063"/>
      <c r="BW53" s="1063"/>
      <c r="BX53" s="1063"/>
      <c r="BY53" s="1063"/>
      <c r="BZ53" s="1063"/>
      <c r="CA53" s="1063"/>
      <c r="CB53" s="1063"/>
      <c r="CC53" s="1063"/>
      <c r="CD53" s="1063"/>
      <c r="CE53" s="1063"/>
      <c r="CF53" s="1063"/>
      <c r="CG53" s="1063"/>
      <c r="CH53" s="1063"/>
      <c r="CI53" s="1063"/>
      <c r="CJ53" s="1063"/>
      <c r="CK53" s="1063"/>
      <c r="CL53" s="1063"/>
      <c r="CM53" s="1063"/>
      <c r="CN53" s="1063"/>
      <c r="CO53" s="1063"/>
      <c r="CP53" s="1063"/>
      <c r="CQ53" s="1063"/>
      <c r="CR53" s="1063"/>
      <c r="CS53" s="1063"/>
      <c r="CT53" s="1063"/>
      <c r="CU53" s="1063"/>
      <c r="CV53" s="1063"/>
      <c r="CW53" s="1063"/>
      <c r="CX53" s="1063"/>
      <c r="CY53" s="1063"/>
      <c r="CZ53" s="1063"/>
      <c r="DA53" s="1063"/>
      <c r="DB53" s="1063"/>
      <c r="DC53" s="1063"/>
      <c r="DD53" s="1063"/>
      <c r="DE53" s="1063"/>
      <c r="DF53" s="1063"/>
      <c r="DG53" s="1063"/>
      <c r="DH53" s="1063"/>
      <c r="DI53" s="1063"/>
      <c r="DJ53" s="1063"/>
      <c r="DK53" s="1063"/>
      <c r="DL53" s="1063"/>
      <c r="DM53" s="1063"/>
      <c r="DN53" s="1063"/>
      <c r="DO53" s="1063"/>
      <c r="DP53" s="1063"/>
      <c r="DQ53" s="1063"/>
      <c r="DR53" s="1063"/>
      <c r="DS53" s="1063"/>
      <c r="DT53" s="1063"/>
      <c r="DU53" s="1063"/>
      <c r="DV53" s="1063"/>
      <c r="DW53" s="1063"/>
      <c r="DX53" s="1063"/>
      <c r="DY53" s="1063"/>
      <c r="DZ53" s="1063"/>
      <c r="EA53" s="1063"/>
      <c r="EB53" s="1063"/>
      <c r="EC53" s="1063"/>
      <c r="ED53" s="1063"/>
      <c r="EE53" s="1063"/>
      <c r="EF53" s="1063"/>
      <c r="EG53" s="1063"/>
      <c r="EH53" s="1063"/>
      <c r="EI53" s="1063"/>
      <c r="EJ53" s="1063"/>
      <c r="EK53" s="1063"/>
      <c r="EL53" s="1063"/>
      <c r="EM53" s="1063"/>
      <c r="EN53" s="1063"/>
      <c r="EO53" s="1063"/>
      <c r="EP53" s="1063"/>
      <c r="EQ53" s="1063"/>
      <c r="ER53" s="1063"/>
      <c r="ES53" s="1063"/>
      <c r="ET53" s="1063"/>
      <c r="EU53" s="1063"/>
      <c r="EV53" s="1063"/>
      <c r="EW53" s="1063"/>
      <c r="EX53" s="1063"/>
      <c r="EY53" s="1063"/>
      <c r="EZ53" s="1063"/>
      <c r="FA53" s="1063"/>
      <c r="FB53" s="1063"/>
      <c r="FC53" s="1063"/>
      <c r="FD53" s="1063"/>
      <c r="FE53" s="1063"/>
    </row>
    <row r="54" spans="1:161" s="558" customFormat="1" ht="21" customHeight="1">
      <c r="A54" s="816" t="s">
        <v>961</v>
      </c>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6"/>
      <c r="AR54" s="816"/>
      <c r="AS54" s="816"/>
      <c r="AT54" s="816"/>
      <c r="AU54" s="816"/>
      <c r="AV54" s="816"/>
      <c r="AW54" s="816"/>
      <c r="AX54" s="816"/>
      <c r="AY54" s="816"/>
      <c r="AZ54" s="816"/>
      <c r="BA54" s="816"/>
      <c r="BB54" s="816"/>
      <c r="BC54" s="816"/>
      <c r="BD54" s="816"/>
      <c r="BE54" s="816"/>
      <c r="BF54" s="816"/>
      <c r="BG54" s="816"/>
      <c r="BH54" s="816"/>
      <c r="BI54" s="816"/>
      <c r="BJ54" s="816"/>
      <c r="BK54" s="816"/>
      <c r="BL54" s="816"/>
      <c r="BM54" s="816"/>
      <c r="BN54" s="816"/>
      <c r="BO54" s="816"/>
      <c r="BP54" s="816"/>
      <c r="BQ54" s="816"/>
      <c r="BR54" s="816"/>
      <c r="BS54" s="816"/>
      <c r="BT54" s="816"/>
      <c r="BU54" s="816"/>
      <c r="BV54" s="816"/>
      <c r="BW54" s="816"/>
      <c r="BX54" s="816"/>
      <c r="BY54" s="816"/>
      <c r="BZ54" s="816"/>
      <c r="CA54" s="816"/>
      <c r="CB54" s="816"/>
      <c r="CC54" s="816"/>
      <c r="CD54" s="816"/>
      <c r="CE54" s="816"/>
      <c r="CF54" s="816"/>
      <c r="CG54" s="816"/>
      <c r="CH54" s="816"/>
      <c r="CI54" s="816"/>
      <c r="CJ54" s="816"/>
      <c r="CK54" s="816"/>
      <c r="CL54" s="816"/>
      <c r="CM54" s="816"/>
      <c r="CN54" s="816"/>
      <c r="CO54" s="816"/>
      <c r="CP54" s="816"/>
      <c r="CQ54" s="816"/>
      <c r="CR54" s="816"/>
      <c r="CS54" s="816"/>
      <c r="CT54" s="816"/>
      <c r="CU54" s="816"/>
      <c r="CV54" s="816"/>
      <c r="CW54" s="816"/>
      <c r="CX54" s="816"/>
      <c r="CY54" s="816"/>
      <c r="CZ54" s="816"/>
      <c r="DA54" s="816"/>
      <c r="DB54" s="816"/>
      <c r="DC54" s="816"/>
      <c r="DD54" s="816"/>
      <c r="DE54" s="816"/>
      <c r="DF54" s="816"/>
      <c r="DG54" s="816"/>
      <c r="DH54" s="816"/>
      <c r="DI54" s="816"/>
      <c r="DJ54" s="816"/>
      <c r="DK54" s="816"/>
      <c r="DL54" s="816"/>
      <c r="DM54" s="816"/>
      <c r="DN54" s="816"/>
      <c r="DO54" s="816"/>
      <c r="DP54" s="816"/>
      <c r="DQ54" s="816"/>
      <c r="DR54" s="816"/>
      <c r="DS54" s="816"/>
      <c r="DT54" s="816"/>
      <c r="DU54" s="816"/>
      <c r="DV54" s="816"/>
      <c r="DW54" s="816"/>
      <c r="DX54" s="816"/>
      <c r="DY54" s="816"/>
      <c r="DZ54" s="816"/>
      <c r="EA54" s="816"/>
      <c r="EB54" s="816"/>
      <c r="EC54" s="816"/>
      <c r="ED54" s="816"/>
      <c r="EE54" s="816"/>
      <c r="EF54" s="816"/>
      <c r="EG54" s="816"/>
      <c r="EH54" s="816"/>
      <c r="EI54" s="816"/>
      <c r="EJ54" s="816"/>
      <c r="EK54" s="816"/>
      <c r="EL54" s="816"/>
      <c r="EM54" s="816"/>
      <c r="EN54" s="816"/>
      <c r="EO54" s="816"/>
      <c r="EP54" s="816"/>
      <c r="EQ54" s="816"/>
      <c r="ER54" s="816"/>
      <c r="ES54" s="816"/>
      <c r="ET54" s="816"/>
      <c r="EU54" s="816"/>
      <c r="EV54" s="816"/>
      <c r="EW54" s="816"/>
      <c r="EX54" s="816"/>
      <c r="EY54" s="816"/>
      <c r="EZ54" s="816"/>
      <c r="FA54" s="816"/>
      <c r="FB54" s="816"/>
      <c r="FC54" s="816"/>
      <c r="FD54" s="816"/>
      <c r="FE54" s="816"/>
    </row>
    <row r="55" s="558" customFormat="1" ht="11.25" customHeight="1">
      <c r="A55" s="565" t="s">
        <v>962</v>
      </c>
    </row>
    <row r="56" s="558" customFormat="1" ht="11.25" customHeight="1">
      <c r="A56" s="565" t="s">
        <v>963</v>
      </c>
    </row>
    <row r="57" s="558" customFormat="1" ht="11.25" customHeight="1">
      <c r="A57" s="565" t="s">
        <v>964</v>
      </c>
    </row>
    <row r="58" spans="1:161" s="558" customFormat="1" ht="20.25" customHeight="1">
      <c r="A58" s="1064" t="s">
        <v>965</v>
      </c>
      <c r="B58" s="1065"/>
      <c r="C58" s="1065"/>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5"/>
      <c r="AE58" s="1065"/>
      <c r="AF58" s="1065"/>
      <c r="AG58" s="1065"/>
      <c r="AH58" s="1065"/>
      <c r="AI58" s="1065"/>
      <c r="AJ58" s="1065"/>
      <c r="AK58" s="1065"/>
      <c r="AL58" s="1065"/>
      <c r="AM58" s="1065"/>
      <c r="AN58" s="1065"/>
      <c r="AO58" s="1065"/>
      <c r="AP58" s="1065"/>
      <c r="AQ58" s="1065"/>
      <c r="AR58" s="1065"/>
      <c r="AS58" s="1065"/>
      <c r="AT58" s="1065"/>
      <c r="AU58" s="1065"/>
      <c r="AV58" s="1065"/>
      <c r="AW58" s="1065"/>
      <c r="AX58" s="1065"/>
      <c r="AY58" s="1065"/>
      <c r="AZ58" s="1065"/>
      <c r="BA58" s="1065"/>
      <c r="BB58" s="1065"/>
      <c r="BC58" s="1065"/>
      <c r="BD58" s="1065"/>
      <c r="BE58" s="1065"/>
      <c r="BF58" s="1065"/>
      <c r="BG58" s="1065"/>
      <c r="BH58" s="1065"/>
      <c r="BI58" s="1065"/>
      <c r="BJ58" s="1065"/>
      <c r="BK58" s="1065"/>
      <c r="BL58" s="1065"/>
      <c r="BM58" s="1065"/>
      <c r="BN58" s="1065"/>
      <c r="BO58" s="1065"/>
      <c r="BP58" s="1065"/>
      <c r="BQ58" s="1065"/>
      <c r="BR58" s="1065"/>
      <c r="BS58" s="1065"/>
      <c r="BT58" s="1065"/>
      <c r="BU58" s="1065"/>
      <c r="BV58" s="1065"/>
      <c r="BW58" s="1065"/>
      <c r="BX58" s="1065"/>
      <c r="BY58" s="1065"/>
      <c r="BZ58" s="1065"/>
      <c r="CA58" s="1065"/>
      <c r="CB58" s="1065"/>
      <c r="CC58" s="1065"/>
      <c r="CD58" s="1065"/>
      <c r="CE58" s="1065"/>
      <c r="CF58" s="1065"/>
      <c r="CG58" s="1065"/>
      <c r="CH58" s="1065"/>
      <c r="CI58" s="1065"/>
      <c r="CJ58" s="1065"/>
      <c r="CK58" s="1065"/>
      <c r="CL58" s="1065"/>
      <c r="CM58" s="1065"/>
      <c r="CN58" s="1065"/>
      <c r="CO58" s="1065"/>
      <c r="CP58" s="1065"/>
      <c r="CQ58" s="1065"/>
      <c r="CR58" s="1065"/>
      <c r="CS58" s="1065"/>
      <c r="CT58" s="1065"/>
      <c r="CU58" s="1065"/>
      <c r="CV58" s="1065"/>
      <c r="CW58" s="1065"/>
      <c r="CX58" s="1065"/>
      <c r="CY58" s="1065"/>
      <c r="CZ58" s="1065"/>
      <c r="DA58" s="1065"/>
      <c r="DB58" s="1065"/>
      <c r="DC58" s="1065"/>
      <c r="DD58" s="1065"/>
      <c r="DE58" s="1065"/>
      <c r="DF58" s="1065"/>
      <c r="DG58" s="1065"/>
      <c r="DH58" s="1065"/>
      <c r="DI58" s="1065"/>
      <c r="DJ58" s="1065"/>
      <c r="DK58" s="1065"/>
      <c r="DL58" s="1065"/>
      <c r="DM58" s="1065"/>
      <c r="DN58" s="1065"/>
      <c r="DO58" s="1065"/>
      <c r="DP58" s="1065"/>
      <c r="DQ58" s="1065"/>
      <c r="DR58" s="1065"/>
      <c r="DS58" s="1065"/>
      <c r="DT58" s="1065"/>
      <c r="DU58" s="1065"/>
      <c r="DV58" s="1065"/>
      <c r="DW58" s="1065"/>
      <c r="DX58" s="1065"/>
      <c r="DY58" s="1065"/>
      <c r="DZ58" s="1065"/>
      <c r="EA58" s="1065"/>
      <c r="EB58" s="1065"/>
      <c r="EC58" s="1065"/>
      <c r="ED58" s="1065"/>
      <c r="EE58" s="1065"/>
      <c r="EF58" s="1065"/>
      <c r="EG58" s="1065"/>
      <c r="EH58" s="1065"/>
      <c r="EI58" s="1065"/>
      <c r="EJ58" s="1065"/>
      <c r="EK58" s="1065"/>
      <c r="EL58" s="1065"/>
      <c r="EM58" s="1065"/>
      <c r="EN58" s="1065"/>
      <c r="EO58" s="1065"/>
      <c r="EP58" s="1065"/>
      <c r="EQ58" s="1065"/>
      <c r="ER58" s="1065"/>
      <c r="ES58" s="1065"/>
      <c r="ET58" s="1065"/>
      <c r="EU58" s="1065"/>
      <c r="EV58" s="1065"/>
      <c r="EW58" s="1065"/>
      <c r="EX58" s="1065"/>
      <c r="EY58" s="1065"/>
      <c r="EZ58" s="1065"/>
      <c r="FA58" s="1065"/>
      <c r="FB58" s="1065"/>
      <c r="FC58" s="1065"/>
      <c r="FD58" s="1065"/>
      <c r="FE58" s="1065"/>
    </row>
    <row r="59" ht="3" customHeight="1"/>
  </sheetData>
  <sheetProtection/>
  <mergeCells count="23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7"/>
    <mergeCell ref="CV26:DE27"/>
    <mergeCell ref="DF26:DR27"/>
    <mergeCell ref="DS26:EE27"/>
    <mergeCell ref="EF26:ER27"/>
    <mergeCell ref="ES26:FE27"/>
    <mergeCell ref="I27:CM27"/>
    <mergeCell ref="A28:H28"/>
    <mergeCell ref="I28:CM28"/>
    <mergeCell ref="CN28:CU28"/>
    <mergeCell ref="CV28:DE28"/>
    <mergeCell ref="DF28:DR28"/>
    <mergeCell ref="DS28:EE28"/>
    <mergeCell ref="EF28:ER28"/>
    <mergeCell ref="ES28:FE28"/>
    <mergeCell ref="A29:H30"/>
    <mergeCell ref="I29:CM29"/>
    <mergeCell ref="CN29:CU30"/>
    <mergeCell ref="CV29:DE30"/>
    <mergeCell ref="DF29:DR30"/>
    <mergeCell ref="DS29:EE30"/>
    <mergeCell ref="EF29:ER30"/>
    <mergeCell ref="ES29:FE30"/>
    <mergeCell ref="I30:CM30"/>
    <mergeCell ref="AQ33:BH33"/>
    <mergeCell ref="BK33:BV33"/>
    <mergeCell ref="BY33:CR33"/>
    <mergeCell ref="AQ34:BH34"/>
    <mergeCell ref="BK34:BV34"/>
    <mergeCell ref="BY34:CR34"/>
    <mergeCell ref="BG36:BX36"/>
    <mergeCell ref="CA36:CR36"/>
    <mergeCell ref="AM37:BD37"/>
    <mergeCell ref="BG37:BX37"/>
    <mergeCell ref="CA37:CR37"/>
    <mergeCell ref="AM36:BF36"/>
    <mergeCell ref="I39:J39"/>
    <mergeCell ref="K39:M39"/>
    <mergeCell ref="N39:O39"/>
    <mergeCell ref="Q39:AE39"/>
    <mergeCell ref="AF39:AH39"/>
    <mergeCell ref="AI39:AK39"/>
    <mergeCell ref="A43:CM43"/>
    <mergeCell ref="A44:CM44"/>
    <mergeCell ref="A46:Y46"/>
    <mergeCell ref="AH46:CM46"/>
    <mergeCell ref="A47:Y47"/>
    <mergeCell ref="AH47:CM47"/>
    <mergeCell ref="A53:FE53"/>
    <mergeCell ref="A54:FE54"/>
    <mergeCell ref="A58:FE58"/>
    <mergeCell ref="A49:B49"/>
    <mergeCell ref="C49:E49"/>
    <mergeCell ref="F49:G49"/>
    <mergeCell ref="I49:W49"/>
    <mergeCell ref="X49:Z49"/>
    <mergeCell ref="AA49:AC49"/>
  </mergeCells>
  <printOptions/>
  <pageMargins left="0.5905511811023623" right="0.5118110236220472" top="0.7874015748031497" bottom="0.31496062992125984" header="0.1968503937007874" footer="0.1968503937007874"/>
  <pageSetup fitToHeight="0"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5.xml><?xml version="1.0" encoding="utf-8"?>
<worksheet xmlns="http://schemas.openxmlformats.org/spreadsheetml/2006/main" xmlns:r="http://schemas.openxmlformats.org/officeDocument/2006/relationships">
  <sheetPr>
    <pageSetUpPr fitToPage="1"/>
  </sheetPr>
  <dimension ref="A2:Q77"/>
  <sheetViews>
    <sheetView view="pageBreakPreview" zoomScale="60" zoomScaleNormal="80" zoomScalePageLayoutView="0" workbookViewId="0" topLeftCell="A44">
      <selection activeCell="M34" sqref="M34"/>
    </sheetView>
  </sheetViews>
  <sheetFormatPr defaultColWidth="9.140625" defaultRowHeight="12.75"/>
  <cols>
    <col min="1" max="1" width="13.421875" style="111" customWidth="1"/>
    <col min="2" max="2" width="4.57421875" style="111" customWidth="1"/>
    <col min="3" max="3" width="18.140625" style="111" customWidth="1"/>
    <col min="4" max="4" width="11.140625" style="111" customWidth="1"/>
    <col min="5" max="6" width="9.28125" style="111" bestFit="1" customWidth="1"/>
    <col min="7" max="8" width="9.140625" style="111" customWidth="1"/>
    <col min="9" max="9" width="9.8515625" style="111" customWidth="1"/>
    <col min="10" max="10" width="9.140625" style="111" customWidth="1"/>
    <col min="11" max="11" width="3.00390625" style="111" customWidth="1"/>
    <col min="12" max="12" width="13.140625" style="111" customWidth="1"/>
    <col min="13" max="13" width="15.421875" style="111" bestFit="1" customWidth="1"/>
    <col min="14" max="14" width="12.57421875" style="111" customWidth="1"/>
    <col min="15" max="15" width="9.140625" style="111" customWidth="1"/>
    <col min="16" max="16" width="12.7109375" style="111" bestFit="1" customWidth="1"/>
    <col min="17" max="17" width="11.7109375" style="111" bestFit="1" customWidth="1"/>
    <col min="18" max="16384" width="9.140625" style="111" customWidth="1"/>
  </cols>
  <sheetData>
    <row r="2" ht="15">
      <c r="F2" s="140"/>
    </row>
    <row r="4" spans="1:14" ht="28.5" customHeight="1">
      <c r="A4" s="1142" t="s">
        <v>360</v>
      </c>
      <c r="B4" s="1143"/>
      <c r="C4" s="1144"/>
      <c r="D4" s="1148" t="s">
        <v>463</v>
      </c>
      <c r="E4" s="1129" t="s">
        <v>464</v>
      </c>
      <c r="F4" s="1150"/>
      <c r="G4" s="1150"/>
      <c r="H4" s="1150"/>
      <c r="I4" s="1150"/>
      <c r="J4" s="1150"/>
      <c r="K4" s="1150"/>
      <c r="L4" s="1130"/>
      <c r="M4" s="1135" t="s">
        <v>465</v>
      </c>
      <c r="N4" s="1136"/>
    </row>
    <row r="5" spans="1:14" ht="56.25" customHeight="1">
      <c r="A5" s="1145"/>
      <c r="B5" s="1146"/>
      <c r="C5" s="1147"/>
      <c r="D5" s="1149"/>
      <c r="E5" s="141" t="s">
        <v>466</v>
      </c>
      <c r="F5" s="142" t="s">
        <v>467</v>
      </c>
      <c r="G5" s="1129" t="s">
        <v>468</v>
      </c>
      <c r="H5" s="1130"/>
      <c r="I5" s="142" t="s">
        <v>469</v>
      </c>
      <c r="J5" s="1129" t="s">
        <v>21</v>
      </c>
      <c r="K5" s="1130"/>
      <c r="L5" s="142" t="s">
        <v>470</v>
      </c>
      <c r="M5" s="1137"/>
      <c r="N5" s="1138"/>
    </row>
    <row r="6" spans="1:14" ht="15">
      <c r="A6" s="1139">
        <v>1</v>
      </c>
      <c r="B6" s="1140"/>
      <c r="C6" s="1141"/>
      <c r="D6" s="145">
        <v>2</v>
      </c>
      <c r="E6" s="145">
        <v>3</v>
      </c>
      <c r="F6" s="145">
        <v>4</v>
      </c>
      <c r="G6" s="1139">
        <v>5</v>
      </c>
      <c r="H6" s="1141"/>
      <c r="I6" s="145">
        <v>6</v>
      </c>
      <c r="J6" s="1139">
        <v>7</v>
      </c>
      <c r="K6" s="1141"/>
      <c r="L6" s="145">
        <v>8</v>
      </c>
      <c r="M6" s="145"/>
      <c r="N6" s="145">
        <v>10</v>
      </c>
    </row>
    <row r="7" spans="1:14" ht="15">
      <c r="A7" s="1126" t="s">
        <v>471</v>
      </c>
      <c r="B7" s="1127"/>
      <c r="C7" s="1128"/>
      <c r="D7" s="145"/>
      <c r="E7" s="145"/>
      <c r="F7" s="145"/>
      <c r="G7" s="143"/>
      <c r="H7" s="144"/>
      <c r="I7" s="145"/>
      <c r="J7" s="1129">
        <v>200</v>
      </c>
      <c r="K7" s="1130"/>
      <c r="L7" s="145"/>
      <c r="M7" s="146">
        <f>M8+M20</f>
        <v>44685176.20763871</v>
      </c>
      <c r="N7" s="145"/>
    </row>
    <row r="8" spans="1:16" ht="45.75" customHeight="1">
      <c r="A8" s="1131" t="s">
        <v>472</v>
      </c>
      <c r="B8" s="1132"/>
      <c r="C8" s="1133"/>
      <c r="D8" s="145"/>
      <c r="E8" s="145"/>
      <c r="F8" s="145"/>
      <c r="G8" s="143"/>
      <c r="H8" s="144"/>
      <c r="I8" s="145"/>
      <c r="J8" s="1129">
        <v>210</v>
      </c>
      <c r="K8" s="1130"/>
      <c r="L8" s="145"/>
      <c r="M8" s="146">
        <f>M9+M11+M19+M17</f>
        <v>33575251.75117797</v>
      </c>
      <c r="N8" s="145"/>
      <c r="P8" s="147"/>
    </row>
    <row r="9" spans="1:17" ht="15">
      <c r="A9" s="1131" t="s">
        <v>130</v>
      </c>
      <c r="B9" s="1132"/>
      <c r="C9" s="1133"/>
      <c r="D9" s="145"/>
      <c r="E9" s="145"/>
      <c r="F9" s="145"/>
      <c r="G9" s="143"/>
      <c r="H9" s="144"/>
      <c r="I9" s="145"/>
      <c r="J9" s="1129">
        <v>211</v>
      </c>
      <c r="K9" s="1130"/>
      <c r="L9" s="145"/>
      <c r="M9" s="146">
        <f>M10</f>
        <v>24813043.004960034</v>
      </c>
      <c r="N9" s="145"/>
      <c r="P9" s="111">
        <v>24813043</v>
      </c>
      <c r="Q9" s="147">
        <f>P9-M9</f>
        <v>-0.004960034042596817</v>
      </c>
    </row>
    <row r="10" spans="1:14" ht="34.5" customHeight="1">
      <c r="A10" s="1151" t="s">
        <v>473</v>
      </c>
      <c r="B10" s="1152"/>
      <c r="C10" s="1153"/>
      <c r="D10" s="148">
        <v>506</v>
      </c>
      <c r="E10" s="149" t="s">
        <v>474</v>
      </c>
      <c r="F10" s="149" t="s">
        <v>475</v>
      </c>
      <c r="G10" s="1119">
        <v>5310000200</v>
      </c>
      <c r="H10" s="1120"/>
      <c r="I10" s="149" t="s">
        <v>120</v>
      </c>
      <c r="J10" s="1119" t="s">
        <v>476</v>
      </c>
      <c r="K10" s="1120"/>
      <c r="M10" s="150">
        <f>'КВР 100'!G5</f>
        <v>24813043.004960034</v>
      </c>
      <c r="N10" s="145"/>
    </row>
    <row r="11" spans="1:14" ht="15">
      <c r="A11" s="1131" t="s">
        <v>477</v>
      </c>
      <c r="B11" s="1132"/>
      <c r="C11" s="1133"/>
      <c r="D11" s="148">
        <v>506</v>
      </c>
      <c r="E11" s="149" t="s">
        <v>474</v>
      </c>
      <c r="F11" s="149" t="s">
        <v>475</v>
      </c>
      <c r="G11" s="1119">
        <v>5310000200</v>
      </c>
      <c r="H11" s="1120"/>
      <c r="I11" s="149" t="s">
        <v>478</v>
      </c>
      <c r="J11" s="1129">
        <v>212</v>
      </c>
      <c r="K11" s="1130"/>
      <c r="L11" s="145"/>
      <c r="M11" s="146">
        <f>SUM(M12:M16)</f>
        <v>1436245</v>
      </c>
      <c r="N11" s="145"/>
    </row>
    <row r="12" spans="1:14" ht="43.5" customHeight="1">
      <c r="A12" s="1151" t="s">
        <v>479</v>
      </c>
      <c r="B12" s="1152"/>
      <c r="C12" s="1153"/>
      <c r="D12" s="148">
        <v>506</v>
      </c>
      <c r="E12" s="149" t="s">
        <v>474</v>
      </c>
      <c r="F12" s="149" t="s">
        <v>475</v>
      </c>
      <c r="G12" s="1119">
        <v>5310000200</v>
      </c>
      <c r="H12" s="1120"/>
      <c r="I12" s="149" t="s">
        <v>478</v>
      </c>
      <c r="J12" s="1119">
        <v>212</v>
      </c>
      <c r="K12" s="1120"/>
      <c r="M12" s="150">
        <f>'КВР 100'!G8</f>
        <v>34300</v>
      </c>
      <c r="N12" s="145"/>
    </row>
    <row r="13" spans="1:14" ht="42.75" customHeight="1">
      <c r="A13" s="1123" t="s">
        <v>12</v>
      </c>
      <c r="B13" s="1124"/>
      <c r="C13" s="1125"/>
      <c r="D13" s="148">
        <v>506</v>
      </c>
      <c r="E13" s="149" t="s">
        <v>474</v>
      </c>
      <c r="F13" s="149" t="s">
        <v>475</v>
      </c>
      <c r="G13" s="1119">
        <v>5310000200</v>
      </c>
      <c r="H13" s="1120"/>
      <c r="I13" s="149" t="s">
        <v>478</v>
      </c>
      <c r="J13" s="1119">
        <v>214</v>
      </c>
      <c r="K13" s="1120"/>
      <c r="L13" s="145"/>
      <c r="M13" s="150">
        <f>'КВР 100'!G52</f>
        <v>1057245</v>
      </c>
      <c r="N13" s="145"/>
    </row>
    <row r="14" spans="1:14" ht="36" customHeight="1">
      <c r="A14" s="1123" t="s">
        <v>480</v>
      </c>
      <c r="B14" s="1124"/>
      <c r="C14" s="1125"/>
      <c r="D14" s="148">
        <v>506</v>
      </c>
      <c r="E14" s="149" t="s">
        <v>474</v>
      </c>
      <c r="F14" s="149" t="s">
        <v>475</v>
      </c>
      <c r="G14" s="1119">
        <v>5310000200</v>
      </c>
      <c r="H14" s="1120"/>
      <c r="I14" s="149" t="s">
        <v>478</v>
      </c>
      <c r="J14" s="1119">
        <v>222</v>
      </c>
      <c r="K14" s="1120"/>
      <c r="L14" s="145"/>
      <c r="M14" s="150">
        <f>'КВР 100'!G74</f>
        <v>30000</v>
      </c>
      <c r="N14" s="145"/>
    </row>
    <row r="15" spans="1:14" ht="44.25" customHeight="1">
      <c r="A15" s="1123" t="s">
        <v>481</v>
      </c>
      <c r="B15" s="1124"/>
      <c r="C15" s="1125"/>
      <c r="D15" s="148">
        <v>506</v>
      </c>
      <c r="E15" s="149" t="s">
        <v>474</v>
      </c>
      <c r="F15" s="149" t="s">
        <v>475</v>
      </c>
      <c r="G15" s="1119">
        <v>5310000200</v>
      </c>
      <c r="H15" s="1120"/>
      <c r="I15" s="149" t="s">
        <v>478</v>
      </c>
      <c r="J15" s="1119">
        <v>226</v>
      </c>
      <c r="K15" s="1120"/>
      <c r="L15" s="145"/>
      <c r="M15" s="150">
        <f>'КВР 100'!G100+'КВР 100'!G32</f>
        <v>276900</v>
      </c>
      <c r="N15" s="145"/>
    </row>
    <row r="16" spans="1:14" ht="42" customHeight="1">
      <c r="A16" s="1123" t="s">
        <v>482</v>
      </c>
      <c r="B16" s="1124"/>
      <c r="C16" s="1125"/>
      <c r="D16" s="148">
        <v>506</v>
      </c>
      <c r="E16" s="149" t="s">
        <v>474</v>
      </c>
      <c r="F16" s="149" t="s">
        <v>475</v>
      </c>
      <c r="G16" s="1119">
        <v>5310000200</v>
      </c>
      <c r="H16" s="1120"/>
      <c r="I16" s="149" t="s">
        <v>478</v>
      </c>
      <c r="J16" s="1119">
        <v>226</v>
      </c>
      <c r="K16" s="1120"/>
      <c r="L16" s="145"/>
      <c r="M16" s="150">
        <f>'КВР 100'!G121</f>
        <v>37800</v>
      </c>
      <c r="N16" s="145"/>
    </row>
    <row r="17" spans="1:14" ht="17.25" customHeight="1" hidden="1">
      <c r="A17" s="1123" t="s">
        <v>483</v>
      </c>
      <c r="B17" s="1124"/>
      <c r="C17" s="1125"/>
      <c r="D17" s="148">
        <v>506</v>
      </c>
      <c r="E17" s="149" t="s">
        <v>474</v>
      </c>
      <c r="F17" s="149" t="s">
        <v>475</v>
      </c>
      <c r="G17" s="1119">
        <v>5330000200</v>
      </c>
      <c r="H17" s="1120"/>
      <c r="I17" s="149" t="s">
        <v>125</v>
      </c>
      <c r="J17" s="1119">
        <v>226</v>
      </c>
      <c r="K17" s="1120"/>
      <c r="L17" s="145"/>
      <c r="M17" s="146"/>
      <c r="N17" s="145"/>
    </row>
    <row r="18" spans="1:14" ht="20.25" customHeight="1" hidden="1">
      <c r="A18" s="1123" t="s">
        <v>484</v>
      </c>
      <c r="B18" s="1124"/>
      <c r="C18" s="1125"/>
      <c r="D18" s="148">
        <v>506</v>
      </c>
      <c r="E18" s="149" t="s">
        <v>474</v>
      </c>
      <c r="F18" s="149" t="s">
        <v>475</v>
      </c>
      <c r="G18" s="1119">
        <v>5330000200</v>
      </c>
      <c r="H18" s="1120"/>
      <c r="I18" s="149" t="s">
        <v>485</v>
      </c>
      <c r="J18" s="1119" t="s">
        <v>486</v>
      </c>
      <c r="K18" s="1120"/>
      <c r="L18" s="145"/>
      <c r="M18" s="150"/>
      <c r="N18" s="145"/>
    </row>
    <row r="19" spans="1:14" ht="20.25" customHeight="1">
      <c r="A19" s="1131" t="s">
        <v>487</v>
      </c>
      <c r="B19" s="1132"/>
      <c r="C19" s="1133"/>
      <c r="D19" s="148">
        <v>506</v>
      </c>
      <c r="E19" s="149" t="s">
        <v>474</v>
      </c>
      <c r="F19" s="149" t="s">
        <v>475</v>
      </c>
      <c r="G19" s="1119">
        <v>5310000200</v>
      </c>
      <c r="H19" s="1120"/>
      <c r="I19" s="149" t="s">
        <v>129</v>
      </c>
      <c r="J19" s="1121">
        <v>213</v>
      </c>
      <c r="K19" s="1122"/>
      <c r="L19" s="145"/>
      <c r="M19" s="146">
        <f>'КВР 100'!G139</f>
        <v>7325963.746217931</v>
      </c>
      <c r="N19" s="145"/>
    </row>
    <row r="20" spans="1:14" ht="15">
      <c r="A20" s="1131" t="s">
        <v>67</v>
      </c>
      <c r="B20" s="1132"/>
      <c r="C20" s="1133"/>
      <c r="D20" s="148">
        <v>506</v>
      </c>
      <c r="E20" s="149" t="s">
        <v>474</v>
      </c>
      <c r="F20" s="149" t="s">
        <v>475</v>
      </c>
      <c r="G20" s="1119">
        <v>5310000200</v>
      </c>
      <c r="H20" s="1120"/>
      <c r="I20" s="149" t="s">
        <v>140</v>
      </c>
      <c r="J20" s="1121">
        <v>220</v>
      </c>
      <c r="K20" s="1122"/>
      <c r="L20" s="145"/>
      <c r="M20" s="146">
        <f>M21+M22+M24+M30+M31+M36</f>
        <v>11109924.456460748</v>
      </c>
      <c r="N20" s="145"/>
    </row>
    <row r="21" spans="1:14" ht="20.25" customHeight="1">
      <c r="A21" s="1116" t="s">
        <v>141</v>
      </c>
      <c r="B21" s="1117"/>
      <c r="C21" s="1118"/>
      <c r="D21" s="148">
        <v>506</v>
      </c>
      <c r="E21" s="149" t="s">
        <v>474</v>
      </c>
      <c r="F21" s="149" t="s">
        <v>475</v>
      </c>
      <c r="G21" s="1119">
        <v>5310000200</v>
      </c>
      <c r="H21" s="1120"/>
      <c r="I21" s="149" t="s">
        <v>140</v>
      </c>
      <c r="J21" s="1121">
        <v>221</v>
      </c>
      <c r="K21" s="1122"/>
      <c r="L21" s="145"/>
      <c r="M21" s="150">
        <f>'КВР 200'!G88</f>
        <v>1598865.68</v>
      </c>
      <c r="N21" s="145"/>
    </row>
    <row r="22" spans="1:14" ht="19.5" customHeight="1">
      <c r="A22" s="1116" t="s">
        <v>88</v>
      </c>
      <c r="B22" s="1117"/>
      <c r="C22" s="1118"/>
      <c r="D22" s="148">
        <v>506</v>
      </c>
      <c r="E22" s="149" t="s">
        <v>474</v>
      </c>
      <c r="F22" s="149" t="s">
        <v>475</v>
      </c>
      <c r="G22" s="1119">
        <v>5310000200</v>
      </c>
      <c r="H22" s="1120"/>
      <c r="I22" s="149" t="s">
        <v>140</v>
      </c>
      <c r="J22" s="1121">
        <v>222</v>
      </c>
      <c r="K22" s="1122"/>
      <c r="L22" s="145"/>
      <c r="M22" s="146">
        <f>M23</f>
        <v>531960</v>
      </c>
      <c r="N22" s="145"/>
    </row>
    <row r="23" spans="1:14" ht="17.25" customHeight="1">
      <c r="A23" s="1123" t="s">
        <v>88</v>
      </c>
      <c r="B23" s="1124"/>
      <c r="C23" s="1125"/>
      <c r="D23" s="148">
        <v>506</v>
      </c>
      <c r="E23" s="149" t="s">
        <v>474</v>
      </c>
      <c r="F23" s="149" t="s">
        <v>475</v>
      </c>
      <c r="G23" s="1119">
        <v>5310000200</v>
      </c>
      <c r="H23" s="1120"/>
      <c r="I23" s="149" t="s">
        <v>140</v>
      </c>
      <c r="J23" s="1119">
        <v>222</v>
      </c>
      <c r="K23" s="1120"/>
      <c r="L23" s="145"/>
      <c r="M23" s="150">
        <f>'КВР 200'!G96</f>
        <v>531960</v>
      </c>
      <c r="N23" s="145"/>
    </row>
    <row r="24" spans="1:14" ht="15" customHeight="1">
      <c r="A24" s="1116" t="s">
        <v>142</v>
      </c>
      <c r="B24" s="1117"/>
      <c r="C24" s="1118"/>
      <c r="D24" s="148">
        <v>506</v>
      </c>
      <c r="E24" s="149" t="s">
        <v>474</v>
      </c>
      <c r="F24" s="149" t="s">
        <v>475</v>
      </c>
      <c r="G24" s="1119">
        <v>5310000200</v>
      </c>
      <c r="H24" s="1120"/>
      <c r="I24" s="149" t="s">
        <v>140</v>
      </c>
      <c r="J24" s="1121">
        <v>223</v>
      </c>
      <c r="K24" s="1122"/>
      <c r="L24" s="145"/>
      <c r="M24" s="146">
        <f>'КВР 200'!G128</f>
        <v>6773216.57646075</v>
      </c>
      <c r="N24" s="145"/>
    </row>
    <row r="25" spans="1:14" ht="33" customHeight="1" hidden="1">
      <c r="A25" s="1123" t="s">
        <v>488</v>
      </c>
      <c r="B25" s="1124"/>
      <c r="C25" s="1125"/>
      <c r="D25" s="148">
        <v>506</v>
      </c>
      <c r="E25" s="149" t="s">
        <v>474</v>
      </c>
      <c r="F25" s="149" t="s">
        <v>475</v>
      </c>
      <c r="G25" s="1119">
        <v>5330000200</v>
      </c>
      <c r="H25" s="1120"/>
      <c r="I25" s="149" t="s">
        <v>140</v>
      </c>
      <c r="J25" s="1119">
        <v>223</v>
      </c>
      <c r="K25" s="1120"/>
      <c r="L25" s="145"/>
      <c r="M25" s="150"/>
      <c r="N25" s="145"/>
    </row>
    <row r="26" spans="1:14" ht="33" customHeight="1" hidden="1">
      <c r="A26" s="1123" t="s">
        <v>489</v>
      </c>
      <c r="B26" s="1124"/>
      <c r="C26" s="1125"/>
      <c r="D26" s="148">
        <v>506</v>
      </c>
      <c r="E26" s="149" t="s">
        <v>474</v>
      </c>
      <c r="F26" s="149" t="s">
        <v>475</v>
      </c>
      <c r="G26" s="1119">
        <v>53300002016</v>
      </c>
      <c r="H26" s="1120"/>
      <c r="I26" s="149" t="s">
        <v>485</v>
      </c>
      <c r="J26" s="1119" t="s">
        <v>490</v>
      </c>
      <c r="K26" s="1120"/>
      <c r="L26" s="145"/>
      <c r="M26" s="150"/>
      <c r="N26" s="145"/>
    </row>
    <row r="27" spans="1:14" ht="30" customHeight="1" hidden="1">
      <c r="A27" s="1123" t="s">
        <v>491</v>
      </c>
      <c r="B27" s="1124"/>
      <c r="C27" s="1125"/>
      <c r="D27" s="148">
        <v>506</v>
      </c>
      <c r="E27" s="149" t="s">
        <v>474</v>
      </c>
      <c r="F27" s="149" t="s">
        <v>475</v>
      </c>
      <c r="G27" s="1119">
        <v>5330000200</v>
      </c>
      <c r="H27" s="1120"/>
      <c r="I27" s="149" t="s">
        <v>140</v>
      </c>
      <c r="J27" s="1119">
        <v>223</v>
      </c>
      <c r="K27" s="1120"/>
      <c r="L27" s="145"/>
      <c r="M27" s="150"/>
      <c r="N27" s="145"/>
    </row>
    <row r="28" spans="1:14" ht="22.5" customHeight="1" hidden="1">
      <c r="A28" s="1123" t="s">
        <v>355</v>
      </c>
      <c r="B28" s="1124"/>
      <c r="C28" s="1125"/>
      <c r="D28" s="148">
        <v>506</v>
      </c>
      <c r="E28" s="149" t="s">
        <v>474</v>
      </c>
      <c r="F28" s="149" t="s">
        <v>475</v>
      </c>
      <c r="G28" s="1119">
        <v>5330000200</v>
      </c>
      <c r="H28" s="1120"/>
      <c r="I28" s="149" t="s">
        <v>140</v>
      </c>
      <c r="J28" s="1119">
        <v>223</v>
      </c>
      <c r="K28" s="1120"/>
      <c r="L28" s="145"/>
      <c r="M28" s="150"/>
      <c r="N28" s="145"/>
    </row>
    <row r="29" spans="1:14" ht="24.75" customHeight="1" hidden="1">
      <c r="A29" s="1123" t="s">
        <v>492</v>
      </c>
      <c r="B29" s="1124"/>
      <c r="C29" s="1125"/>
      <c r="D29" s="148">
        <v>506</v>
      </c>
      <c r="E29" s="149" t="s">
        <v>474</v>
      </c>
      <c r="F29" s="149" t="s">
        <v>475</v>
      </c>
      <c r="G29" s="1119">
        <v>5330000200</v>
      </c>
      <c r="H29" s="1120"/>
      <c r="I29" s="149" t="s">
        <v>140</v>
      </c>
      <c r="J29" s="1139">
        <v>223</v>
      </c>
      <c r="K29" s="1141"/>
      <c r="L29" s="145"/>
      <c r="M29" s="150"/>
      <c r="N29" s="145"/>
    </row>
    <row r="30" spans="1:14" ht="24.75" customHeight="1" hidden="1">
      <c r="A30" s="1116" t="s">
        <v>143</v>
      </c>
      <c r="B30" s="1154"/>
      <c r="C30" s="1155"/>
      <c r="D30" s="148">
        <v>506</v>
      </c>
      <c r="E30" s="149" t="s">
        <v>474</v>
      </c>
      <c r="F30" s="149" t="s">
        <v>475</v>
      </c>
      <c r="G30" s="1119">
        <v>5330000200</v>
      </c>
      <c r="H30" s="1120"/>
      <c r="I30" s="149" t="s">
        <v>485</v>
      </c>
      <c r="J30" s="1129">
        <v>224</v>
      </c>
      <c r="K30" s="1130"/>
      <c r="L30" s="145"/>
      <c r="M30" s="146">
        <f>0</f>
        <v>0</v>
      </c>
      <c r="N30" s="145"/>
    </row>
    <row r="31" spans="1:14" ht="29.25" customHeight="1">
      <c r="A31" s="1116" t="s">
        <v>493</v>
      </c>
      <c r="B31" s="1117"/>
      <c r="C31" s="1118"/>
      <c r="D31" s="148">
        <v>506</v>
      </c>
      <c r="E31" s="149" t="s">
        <v>474</v>
      </c>
      <c r="F31" s="149" t="s">
        <v>475</v>
      </c>
      <c r="G31" s="1119">
        <v>5310000200</v>
      </c>
      <c r="H31" s="1120"/>
      <c r="I31" s="149" t="s">
        <v>140</v>
      </c>
      <c r="J31" s="1129">
        <v>225</v>
      </c>
      <c r="K31" s="1130"/>
      <c r="L31" s="145"/>
      <c r="M31" s="146">
        <f>M32+M33+M34</f>
        <v>585842.2</v>
      </c>
      <c r="N31" s="145"/>
    </row>
    <row r="32" spans="1:14" ht="18" customHeight="1">
      <c r="A32" s="1123" t="s">
        <v>92</v>
      </c>
      <c r="B32" s="1124"/>
      <c r="C32" s="1125"/>
      <c r="D32" s="148">
        <v>506</v>
      </c>
      <c r="E32" s="149" t="s">
        <v>474</v>
      </c>
      <c r="F32" s="149" t="s">
        <v>475</v>
      </c>
      <c r="G32" s="1119">
        <v>5310000200</v>
      </c>
      <c r="H32" s="1120"/>
      <c r="I32" s="149" t="s">
        <v>140</v>
      </c>
      <c r="J32" s="1139">
        <v>225</v>
      </c>
      <c r="K32" s="1141"/>
      <c r="L32" s="145"/>
      <c r="M32" s="150">
        <f>'КВР 200'!G136</f>
        <v>211672</v>
      </c>
      <c r="N32" s="145"/>
    </row>
    <row r="33" spans="1:14" ht="33.75" customHeight="1" hidden="1">
      <c r="A33" s="1123" t="s">
        <v>494</v>
      </c>
      <c r="B33" s="1124"/>
      <c r="C33" s="1125"/>
      <c r="D33" s="148">
        <v>506</v>
      </c>
      <c r="E33" s="149" t="s">
        <v>474</v>
      </c>
      <c r="F33" s="149" t="s">
        <v>475</v>
      </c>
      <c r="G33" s="1119">
        <v>5330000200</v>
      </c>
      <c r="H33" s="1120"/>
      <c r="I33" s="149" t="s">
        <v>140</v>
      </c>
      <c r="J33" s="1139">
        <v>225</v>
      </c>
      <c r="K33" s="1141"/>
      <c r="L33" s="145"/>
      <c r="M33" s="150"/>
      <c r="N33" s="145"/>
    </row>
    <row r="34" spans="1:14" ht="37.5" customHeight="1">
      <c r="A34" s="1123" t="s">
        <v>495</v>
      </c>
      <c r="B34" s="1124"/>
      <c r="C34" s="1125"/>
      <c r="D34" s="148">
        <v>506</v>
      </c>
      <c r="E34" s="149" t="s">
        <v>474</v>
      </c>
      <c r="F34" s="149" t="s">
        <v>475</v>
      </c>
      <c r="G34" s="1119">
        <v>5310000200</v>
      </c>
      <c r="H34" s="1120"/>
      <c r="I34" s="149" t="s">
        <v>140</v>
      </c>
      <c r="J34" s="1139">
        <v>225</v>
      </c>
      <c r="K34" s="1141"/>
      <c r="L34" s="145"/>
      <c r="M34" s="150">
        <f>'КВР 200'!G145</f>
        <v>374170.2</v>
      </c>
      <c r="N34" s="145"/>
    </row>
    <row r="35" spans="1:14" ht="24" customHeight="1" hidden="1">
      <c r="A35" s="1123" t="s">
        <v>496</v>
      </c>
      <c r="B35" s="1124"/>
      <c r="C35" s="1125"/>
      <c r="D35" s="148">
        <v>506</v>
      </c>
      <c r="E35" s="149" t="s">
        <v>474</v>
      </c>
      <c r="F35" s="149" t="s">
        <v>475</v>
      </c>
      <c r="G35" s="1119">
        <v>53300002025</v>
      </c>
      <c r="H35" s="1120"/>
      <c r="I35" s="149" t="s">
        <v>485</v>
      </c>
      <c r="J35" s="1139" t="s">
        <v>497</v>
      </c>
      <c r="K35" s="1141"/>
      <c r="L35" s="145"/>
      <c r="M35" s="150"/>
      <c r="N35" s="145"/>
    </row>
    <row r="36" spans="1:14" ht="19.5" customHeight="1">
      <c r="A36" s="1116" t="s">
        <v>498</v>
      </c>
      <c r="B36" s="1117"/>
      <c r="C36" s="1118"/>
      <c r="D36" s="148">
        <v>506</v>
      </c>
      <c r="E36" s="149" t="s">
        <v>474</v>
      </c>
      <c r="F36" s="149" t="s">
        <v>475</v>
      </c>
      <c r="G36" s="1119">
        <v>5310000200</v>
      </c>
      <c r="H36" s="1120"/>
      <c r="I36" s="149" t="s">
        <v>140</v>
      </c>
      <c r="J36" s="1129">
        <v>226</v>
      </c>
      <c r="K36" s="1130"/>
      <c r="L36" s="145"/>
      <c r="M36" s="146">
        <f>M38</f>
        <v>1620040</v>
      </c>
      <c r="N36" s="145"/>
    </row>
    <row r="37" spans="1:14" ht="44.25" customHeight="1" hidden="1">
      <c r="A37" s="1123" t="s">
        <v>499</v>
      </c>
      <c r="B37" s="1124"/>
      <c r="C37" s="1125"/>
      <c r="D37" s="148">
        <v>506</v>
      </c>
      <c r="E37" s="149" t="s">
        <v>474</v>
      </c>
      <c r="F37" s="149" t="s">
        <v>475</v>
      </c>
      <c r="G37" s="1119">
        <v>53300002027</v>
      </c>
      <c r="H37" s="1120"/>
      <c r="I37" s="149" t="s">
        <v>485</v>
      </c>
      <c r="J37" s="1139" t="s">
        <v>500</v>
      </c>
      <c r="K37" s="1141"/>
      <c r="L37" s="145"/>
      <c r="M37" s="150"/>
      <c r="N37" s="145"/>
    </row>
    <row r="38" spans="1:14" ht="28.5" customHeight="1">
      <c r="A38" s="1123" t="s">
        <v>501</v>
      </c>
      <c r="B38" s="1124"/>
      <c r="C38" s="1125"/>
      <c r="D38" s="148">
        <v>506</v>
      </c>
      <c r="E38" s="149" t="s">
        <v>474</v>
      </c>
      <c r="F38" s="149" t="s">
        <v>475</v>
      </c>
      <c r="G38" s="1119">
        <v>5310000200</v>
      </c>
      <c r="H38" s="1120"/>
      <c r="I38" s="149" t="s">
        <v>140</v>
      </c>
      <c r="J38" s="1139" t="s">
        <v>502</v>
      </c>
      <c r="K38" s="1141"/>
      <c r="L38" s="145"/>
      <c r="M38" s="150">
        <f>'КВР 200'!G162</f>
        <v>1620040</v>
      </c>
      <c r="N38" s="145"/>
    </row>
    <row r="39" spans="1:14" ht="18.75" customHeight="1" hidden="1">
      <c r="A39" s="1123" t="s">
        <v>503</v>
      </c>
      <c r="B39" s="1124"/>
      <c r="C39" s="1125"/>
      <c r="D39" s="148">
        <v>506</v>
      </c>
      <c r="E39" s="149" t="s">
        <v>474</v>
      </c>
      <c r="F39" s="149" t="s">
        <v>475</v>
      </c>
      <c r="G39" s="1119">
        <v>53300002029</v>
      </c>
      <c r="H39" s="1120"/>
      <c r="I39" s="149" t="s">
        <v>485</v>
      </c>
      <c r="J39" s="1129">
        <v>260</v>
      </c>
      <c r="K39" s="1130"/>
      <c r="L39" s="145"/>
      <c r="M39" s="150"/>
      <c r="N39" s="145"/>
    </row>
    <row r="40" spans="1:14" ht="24.75" customHeight="1" hidden="1">
      <c r="A40" s="1116" t="s">
        <v>504</v>
      </c>
      <c r="B40" s="1117"/>
      <c r="C40" s="1118"/>
      <c r="D40" s="148">
        <v>506</v>
      </c>
      <c r="E40" s="149" t="s">
        <v>474</v>
      </c>
      <c r="F40" s="149" t="s">
        <v>475</v>
      </c>
      <c r="G40" s="1119">
        <v>53300002030</v>
      </c>
      <c r="H40" s="1120"/>
      <c r="I40" s="149" t="s">
        <v>485</v>
      </c>
      <c r="J40" s="1121">
        <v>262</v>
      </c>
      <c r="K40" s="1122"/>
      <c r="L40" s="145"/>
      <c r="M40" s="150"/>
      <c r="N40" s="145"/>
    </row>
    <row r="41" spans="1:14" ht="21.75" customHeight="1" hidden="1">
      <c r="A41" s="1123" t="s">
        <v>505</v>
      </c>
      <c r="B41" s="1124"/>
      <c r="C41" s="1125"/>
      <c r="D41" s="148">
        <v>506</v>
      </c>
      <c r="E41" s="149" t="s">
        <v>474</v>
      </c>
      <c r="F41" s="149" t="s">
        <v>475</v>
      </c>
      <c r="G41" s="1119">
        <v>53300002031</v>
      </c>
      <c r="H41" s="1120"/>
      <c r="I41" s="149" t="s">
        <v>485</v>
      </c>
      <c r="J41" s="1139" t="s">
        <v>506</v>
      </c>
      <c r="K41" s="1141"/>
      <c r="L41" s="145"/>
      <c r="M41" s="150"/>
      <c r="N41" s="145"/>
    </row>
    <row r="42" spans="1:14" ht="14.25" customHeight="1" hidden="1">
      <c r="A42" s="1116" t="s">
        <v>507</v>
      </c>
      <c r="B42" s="1117"/>
      <c r="C42" s="1118"/>
      <c r="D42" s="148">
        <v>506</v>
      </c>
      <c r="E42" s="149" t="s">
        <v>474</v>
      </c>
      <c r="F42" s="149" t="s">
        <v>475</v>
      </c>
      <c r="G42" s="1119">
        <v>5330000200</v>
      </c>
      <c r="H42" s="1120"/>
      <c r="I42" s="149" t="s">
        <v>140</v>
      </c>
      <c r="J42" s="1121">
        <v>290</v>
      </c>
      <c r="K42" s="1122"/>
      <c r="L42" s="114"/>
      <c r="M42" s="151"/>
      <c r="N42" s="114"/>
    </row>
    <row r="43" spans="1:14" ht="23.25" customHeight="1" hidden="1">
      <c r="A43" s="1123" t="s">
        <v>508</v>
      </c>
      <c r="B43" s="1124"/>
      <c r="C43" s="1125"/>
      <c r="D43" s="148">
        <v>506</v>
      </c>
      <c r="E43" s="149" t="s">
        <v>474</v>
      </c>
      <c r="F43" s="149" t="s">
        <v>475</v>
      </c>
      <c r="G43" s="1119">
        <v>5330000200</v>
      </c>
      <c r="H43" s="1120"/>
      <c r="I43" s="149" t="s">
        <v>140</v>
      </c>
      <c r="J43" s="1119">
        <v>290</v>
      </c>
      <c r="K43" s="1120"/>
      <c r="L43" s="114"/>
      <c r="M43" s="152"/>
      <c r="N43" s="114"/>
    </row>
    <row r="44" spans="1:14" ht="32.25" customHeight="1">
      <c r="A44" s="1116" t="s">
        <v>509</v>
      </c>
      <c r="B44" s="1117"/>
      <c r="C44" s="1118"/>
      <c r="D44" s="148">
        <v>506</v>
      </c>
      <c r="E44" s="149" t="s">
        <v>474</v>
      </c>
      <c r="F44" s="149" t="s">
        <v>475</v>
      </c>
      <c r="G44" s="1119">
        <v>5310000200</v>
      </c>
      <c r="H44" s="1120"/>
      <c r="I44" s="149" t="s">
        <v>140</v>
      </c>
      <c r="J44" s="1121">
        <v>300</v>
      </c>
      <c r="K44" s="1122"/>
      <c r="L44" s="114"/>
      <c r="M44" s="151">
        <f>M45+M50+M58</f>
        <v>3014875</v>
      </c>
      <c r="N44" s="114"/>
    </row>
    <row r="45" spans="1:14" ht="33" customHeight="1">
      <c r="A45" s="1116" t="s">
        <v>146</v>
      </c>
      <c r="B45" s="1117"/>
      <c r="C45" s="1118"/>
      <c r="D45" s="148">
        <v>506</v>
      </c>
      <c r="E45" s="149" t="s">
        <v>474</v>
      </c>
      <c r="F45" s="149" t="s">
        <v>475</v>
      </c>
      <c r="G45" s="1119">
        <v>5310000200</v>
      </c>
      <c r="H45" s="1120"/>
      <c r="I45" s="149" t="s">
        <v>140</v>
      </c>
      <c r="J45" s="1121">
        <v>310</v>
      </c>
      <c r="K45" s="1122"/>
      <c r="L45" s="114"/>
      <c r="M45" s="151">
        <f>M46+M48+M49</f>
        <v>1770580</v>
      </c>
      <c r="N45" s="114"/>
    </row>
    <row r="46" spans="1:14" ht="30.75" customHeight="1">
      <c r="A46" s="1123" t="s">
        <v>510</v>
      </c>
      <c r="B46" s="1124"/>
      <c r="C46" s="1125"/>
      <c r="D46" s="148">
        <v>506</v>
      </c>
      <c r="E46" s="149" t="s">
        <v>474</v>
      </c>
      <c r="F46" s="149" t="s">
        <v>475</v>
      </c>
      <c r="G46" s="1119">
        <v>5310000200</v>
      </c>
      <c r="H46" s="1120"/>
      <c r="I46" s="149" t="s">
        <v>140</v>
      </c>
      <c r="J46" s="1119">
        <v>310</v>
      </c>
      <c r="K46" s="1120"/>
      <c r="L46" s="114"/>
      <c r="M46" s="152">
        <f>'КВР 200'!G195</f>
        <v>1062500</v>
      </c>
      <c r="N46" s="114"/>
    </row>
    <row r="47" spans="1:14" ht="31.5" customHeight="1" hidden="1">
      <c r="A47" s="1123" t="s">
        <v>510</v>
      </c>
      <c r="B47" s="1124"/>
      <c r="C47" s="1125"/>
      <c r="D47" s="148">
        <v>506</v>
      </c>
      <c r="E47" s="149" t="s">
        <v>474</v>
      </c>
      <c r="F47" s="149" t="s">
        <v>475</v>
      </c>
      <c r="G47" s="1119">
        <v>53300002037</v>
      </c>
      <c r="H47" s="1120"/>
      <c r="I47" s="149" t="s">
        <v>485</v>
      </c>
      <c r="J47" s="1119" t="s">
        <v>511</v>
      </c>
      <c r="K47" s="1120"/>
      <c r="L47" s="114"/>
      <c r="M47" s="152"/>
      <c r="N47" s="114"/>
    </row>
    <row r="48" spans="1:14" ht="31.5" customHeight="1">
      <c r="A48" s="1123" t="s">
        <v>571</v>
      </c>
      <c r="B48" s="1124"/>
      <c r="C48" s="1125"/>
      <c r="D48" s="148">
        <v>507</v>
      </c>
      <c r="E48" s="149" t="s">
        <v>474</v>
      </c>
      <c r="F48" s="149" t="s">
        <v>475</v>
      </c>
      <c r="G48" s="1119">
        <v>5310000200</v>
      </c>
      <c r="H48" s="1120"/>
      <c r="I48" s="149" t="s">
        <v>140</v>
      </c>
      <c r="J48" s="1119">
        <v>310</v>
      </c>
      <c r="K48" s="1120"/>
      <c r="L48" s="114"/>
      <c r="M48" s="152">
        <f>'КВР 200'!G219</f>
        <v>658080</v>
      </c>
      <c r="N48" s="114"/>
    </row>
    <row r="49" spans="1:14" ht="31.5" customHeight="1">
      <c r="A49" s="1106" t="s">
        <v>1015</v>
      </c>
      <c r="B49" s="1107"/>
      <c r="C49" s="1108"/>
      <c r="D49" s="622">
        <v>507</v>
      </c>
      <c r="E49" s="623" t="s">
        <v>474</v>
      </c>
      <c r="F49" s="623" t="s">
        <v>475</v>
      </c>
      <c r="G49" s="1109" t="s">
        <v>1016</v>
      </c>
      <c r="H49" s="1110"/>
      <c r="I49" s="623" t="s">
        <v>140</v>
      </c>
      <c r="J49" s="1111">
        <v>310</v>
      </c>
      <c r="K49" s="1112"/>
      <c r="L49" s="624"/>
      <c r="M49" s="625">
        <v>50000</v>
      </c>
      <c r="N49" s="114"/>
    </row>
    <row r="50" spans="1:14" ht="27" customHeight="1">
      <c r="A50" s="1116" t="s">
        <v>512</v>
      </c>
      <c r="B50" s="1117"/>
      <c r="C50" s="1118"/>
      <c r="D50" s="148">
        <v>506</v>
      </c>
      <c r="E50" s="149" t="s">
        <v>474</v>
      </c>
      <c r="F50" s="149" t="s">
        <v>475</v>
      </c>
      <c r="G50" s="1119">
        <v>5310000200</v>
      </c>
      <c r="H50" s="1120"/>
      <c r="I50" s="149" t="s">
        <v>140</v>
      </c>
      <c r="J50" s="1121">
        <v>340</v>
      </c>
      <c r="K50" s="1122"/>
      <c r="L50" s="114"/>
      <c r="M50" s="151">
        <f>M54+M55+M56+M57</f>
        <v>1244295</v>
      </c>
      <c r="N50" s="114"/>
    </row>
    <row r="51" spans="1:14" ht="33.75" customHeight="1" hidden="1">
      <c r="A51" s="1123" t="s">
        <v>513</v>
      </c>
      <c r="B51" s="1124"/>
      <c r="C51" s="1125"/>
      <c r="D51" s="148">
        <v>506</v>
      </c>
      <c r="E51" s="149" t="s">
        <v>474</v>
      </c>
      <c r="F51" s="149" t="s">
        <v>475</v>
      </c>
      <c r="G51" s="1119">
        <v>53300002039</v>
      </c>
      <c r="H51" s="1120"/>
      <c r="I51" s="149" t="s">
        <v>485</v>
      </c>
      <c r="J51" s="1119" t="s">
        <v>514</v>
      </c>
      <c r="K51" s="1120"/>
      <c r="L51" s="114"/>
      <c r="M51" s="152"/>
      <c r="N51" s="114"/>
    </row>
    <row r="52" spans="1:14" ht="30" customHeight="1" hidden="1">
      <c r="A52" s="1123" t="s">
        <v>515</v>
      </c>
      <c r="B52" s="1124"/>
      <c r="C52" s="1125"/>
      <c r="D52" s="148">
        <v>506</v>
      </c>
      <c r="E52" s="149" t="s">
        <v>474</v>
      </c>
      <c r="F52" s="149" t="s">
        <v>475</v>
      </c>
      <c r="G52" s="1119">
        <v>53300002040</v>
      </c>
      <c r="H52" s="1120"/>
      <c r="I52" s="149" t="s">
        <v>485</v>
      </c>
      <c r="J52" s="1119" t="s">
        <v>516</v>
      </c>
      <c r="K52" s="1120"/>
      <c r="L52" s="114"/>
      <c r="M52" s="152"/>
      <c r="N52" s="114"/>
    </row>
    <row r="53" spans="1:14" ht="30.75" customHeight="1" hidden="1">
      <c r="A53" s="1123" t="s">
        <v>517</v>
      </c>
      <c r="B53" s="1124"/>
      <c r="C53" s="1125"/>
      <c r="D53" s="148">
        <v>506</v>
      </c>
      <c r="E53" s="149" t="s">
        <v>474</v>
      </c>
      <c r="F53" s="149" t="s">
        <v>475</v>
      </c>
      <c r="G53" s="1119">
        <v>53300002041</v>
      </c>
      <c r="H53" s="1120"/>
      <c r="I53" s="149" t="s">
        <v>485</v>
      </c>
      <c r="J53" s="1119" t="s">
        <v>518</v>
      </c>
      <c r="K53" s="1120"/>
      <c r="L53" s="114"/>
      <c r="M53" s="152"/>
      <c r="N53" s="114"/>
    </row>
    <row r="54" spans="1:14" ht="36" customHeight="1">
      <c r="A54" s="1123" t="s">
        <v>197</v>
      </c>
      <c r="B54" s="1124"/>
      <c r="C54" s="1125"/>
      <c r="D54" s="148">
        <v>506</v>
      </c>
      <c r="E54" s="149" t="s">
        <v>474</v>
      </c>
      <c r="F54" s="149" t="s">
        <v>475</v>
      </c>
      <c r="G54" s="1119">
        <v>5310000200</v>
      </c>
      <c r="H54" s="1120"/>
      <c r="I54" s="149" t="s">
        <v>140</v>
      </c>
      <c r="J54" s="1119">
        <v>345</v>
      </c>
      <c r="K54" s="1120"/>
      <c r="L54" s="114"/>
      <c r="M54" s="152">
        <f>'КВР 200'!G250</f>
        <v>0</v>
      </c>
      <c r="N54" s="114"/>
    </row>
    <row r="55" spans="1:14" ht="29.25" customHeight="1">
      <c r="A55" s="1156" t="s">
        <v>181</v>
      </c>
      <c r="B55" s="1157"/>
      <c r="C55" s="1158"/>
      <c r="D55" s="148">
        <v>506</v>
      </c>
      <c r="E55" s="149" t="s">
        <v>474</v>
      </c>
      <c r="F55" s="149" t="s">
        <v>475</v>
      </c>
      <c r="G55" s="1119">
        <v>5310000200</v>
      </c>
      <c r="H55" s="1120"/>
      <c r="I55" s="114">
        <v>244</v>
      </c>
      <c r="J55" s="1119">
        <v>346</v>
      </c>
      <c r="K55" s="1120"/>
      <c r="L55" s="114"/>
      <c r="M55" s="152">
        <f>'КВР 200'!G274+'КВР 200'!G308+'КВР 200'!G334</f>
        <v>707045</v>
      </c>
      <c r="N55" s="114"/>
    </row>
    <row r="56" spans="1:14" ht="43.5" customHeight="1">
      <c r="A56" s="1156" t="s">
        <v>199</v>
      </c>
      <c r="B56" s="1157"/>
      <c r="C56" s="1158"/>
      <c r="D56" s="148">
        <v>506</v>
      </c>
      <c r="E56" s="149" t="s">
        <v>474</v>
      </c>
      <c r="F56" s="149" t="s">
        <v>475</v>
      </c>
      <c r="G56" s="1119">
        <v>5310000200</v>
      </c>
      <c r="H56" s="1120"/>
      <c r="I56" s="114">
        <v>244</v>
      </c>
      <c r="J56" s="1119">
        <v>349</v>
      </c>
      <c r="K56" s="1120"/>
      <c r="L56" s="114"/>
      <c r="M56" s="152">
        <f>'КВР 200'!G486</f>
        <v>487250</v>
      </c>
      <c r="N56" s="114"/>
    </row>
    <row r="57" spans="1:14" ht="65.25" customHeight="1">
      <c r="A57" s="1113" t="s">
        <v>1017</v>
      </c>
      <c r="B57" s="1114"/>
      <c r="C57" s="1115"/>
      <c r="D57" s="622">
        <v>506</v>
      </c>
      <c r="E57" s="623" t="s">
        <v>474</v>
      </c>
      <c r="F57" s="623" t="s">
        <v>475</v>
      </c>
      <c r="G57" s="1109" t="s">
        <v>1016</v>
      </c>
      <c r="H57" s="1110"/>
      <c r="I57" s="624">
        <v>244</v>
      </c>
      <c r="J57" s="1111">
        <v>349</v>
      </c>
      <c r="K57" s="1112"/>
      <c r="L57" s="624"/>
      <c r="M57" s="625">
        <f>'КВР 200'!G487+50000</f>
        <v>50000</v>
      </c>
      <c r="N57" s="114"/>
    </row>
    <row r="58" spans="1:14" ht="43.5" customHeight="1">
      <c r="A58" s="1156" t="s">
        <v>600</v>
      </c>
      <c r="B58" s="1157"/>
      <c r="C58" s="1158"/>
      <c r="D58" s="148">
        <v>506</v>
      </c>
      <c r="E58" s="149" t="s">
        <v>474</v>
      </c>
      <c r="F58" s="149" t="s">
        <v>475</v>
      </c>
      <c r="G58" s="1119">
        <v>5310000200</v>
      </c>
      <c r="H58" s="1120"/>
      <c r="I58" s="114">
        <v>244</v>
      </c>
      <c r="J58" s="1119">
        <v>353</v>
      </c>
      <c r="K58" s="1120"/>
      <c r="L58" s="114"/>
      <c r="M58" s="152"/>
      <c r="N58" s="114"/>
    </row>
    <row r="59" spans="1:14" ht="15">
      <c r="A59" s="1156" t="s">
        <v>163</v>
      </c>
      <c r="B59" s="1157"/>
      <c r="C59" s="1158"/>
      <c r="D59" s="148">
        <v>506</v>
      </c>
      <c r="E59" s="149" t="s">
        <v>474</v>
      </c>
      <c r="F59" s="149" t="s">
        <v>475</v>
      </c>
      <c r="G59" s="1119">
        <v>5310000200</v>
      </c>
      <c r="H59" s="1120"/>
      <c r="I59" s="114">
        <v>851</v>
      </c>
      <c r="J59" s="1119">
        <v>291</v>
      </c>
      <c r="K59" s="1120"/>
      <c r="L59" s="114"/>
      <c r="M59" s="151">
        <f>'КВР 800'!G21</f>
        <v>249.18</v>
      </c>
      <c r="N59" s="114"/>
    </row>
    <row r="60" spans="1:14" ht="30" customHeight="1">
      <c r="A60" s="1134" t="s">
        <v>166</v>
      </c>
      <c r="B60" s="1134"/>
      <c r="C60" s="1134"/>
      <c r="D60" s="148">
        <v>506</v>
      </c>
      <c r="E60" s="149" t="s">
        <v>474</v>
      </c>
      <c r="F60" s="149" t="s">
        <v>475</v>
      </c>
      <c r="G60" s="1119">
        <v>5310000200</v>
      </c>
      <c r="H60" s="1120"/>
      <c r="I60" s="114">
        <v>853</v>
      </c>
      <c r="J60" s="1119">
        <v>291</v>
      </c>
      <c r="K60" s="1120"/>
      <c r="L60" s="114"/>
      <c r="M60" s="151">
        <f>'КВР 800'!G34</f>
        <v>2000</v>
      </c>
      <c r="N60" s="114"/>
    </row>
    <row r="61" spans="1:14" ht="15">
      <c r="A61" s="111" t="s">
        <v>519</v>
      </c>
      <c r="E61" s="114"/>
      <c r="F61" s="114"/>
      <c r="G61" s="1119"/>
      <c r="H61" s="1120"/>
      <c r="I61" s="114"/>
      <c r="J61" s="1119"/>
      <c r="K61" s="1120"/>
      <c r="L61" s="114"/>
      <c r="M61" s="152"/>
      <c r="N61" s="114"/>
    </row>
    <row r="62" spans="1:17" ht="15">
      <c r="A62" s="153"/>
      <c r="L62" s="111" t="s">
        <v>261</v>
      </c>
      <c r="M62" s="555">
        <f>M44+M7+M59+M60</f>
        <v>47702300.38763871</v>
      </c>
      <c r="N62" s="114"/>
      <c r="P62" s="154"/>
      <c r="Q62" s="155"/>
    </row>
    <row r="63" ht="15">
      <c r="A63" s="153"/>
    </row>
    <row r="64" spans="1:14" ht="26.25" customHeight="1">
      <c r="A64" s="1162" t="s">
        <v>520</v>
      </c>
      <c r="B64" s="1162"/>
      <c r="C64" s="1162"/>
      <c r="D64" s="1162"/>
      <c r="E64" s="156"/>
      <c r="F64" s="156"/>
      <c r="G64" s="156"/>
      <c r="H64" s="156"/>
      <c r="I64" s="156" t="s">
        <v>532</v>
      </c>
      <c r="J64" s="156"/>
      <c r="K64" s="156"/>
      <c r="L64" s="157" t="s">
        <v>521</v>
      </c>
      <c r="N64" s="114"/>
    </row>
    <row r="65" spans="1:14" ht="15">
      <c r="A65" s="153"/>
      <c r="D65" s="158" t="s">
        <v>522</v>
      </c>
      <c r="F65" s="159"/>
      <c r="G65" s="159" t="s">
        <v>523</v>
      </c>
      <c r="H65" s="159"/>
      <c r="I65" s="1159" t="s">
        <v>524</v>
      </c>
      <c r="J65" s="1159"/>
      <c r="K65" s="1159"/>
      <c r="L65" s="111" t="s">
        <v>525</v>
      </c>
      <c r="N65" s="114"/>
    </row>
    <row r="66" ht="15">
      <c r="A66" s="153"/>
    </row>
    <row r="67" spans="1:11" ht="27.75" customHeight="1">
      <c r="A67" s="1162" t="s">
        <v>526</v>
      </c>
      <c r="B67" s="1162"/>
      <c r="C67" s="1162"/>
      <c r="D67" s="1162"/>
      <c r="E67" s="156"/>
      <c r="F67" s="156"/>
      <c r="G67" s="156"/>
      <c r="H67" s="156"/>
      <c r="I67" s="156"/>
      <c r="J67" s="156"/>
      <c r="K67" s="156"/>
    </row>
    <row r="68" spans="1:11" ht="15">
      <c r="A68" s="153"/>
      <c r="D68" s="158" t="s">
        <v>522</v>
      </c>
      <c r="F68" s="159"/>
      <c r="G68" s="159" t="s">
        <v>523</v>
      </c>
      <c r="H68" s="159"/>
      <c r="I68" s="1159" t="s">
        <v>524</v>
      </c>
      <c r="J68" s="1159"/>
      <c r="K68" s="1159"/>
    </row>
    <row r="69" ht="19.5" customHeight="1">
      <c r="A69" s="153"/>
    </row>
    <row r="70" ht="15">
      <c r="A70" s="153"/>
    </row>
    <row r="71" spans="1:12" ht="12.75" customHeight="1">
      <c r="A71" s="160" t="s">
        <v>527</v>
      </c>
      <c r="B71" s="160"/>
      <c r="C71" s="1163" t="s">
        <v>707</v>
      </c>
      <c r="D71" s="1163"/>
      <c r="E71" s="156"/>
      <c r="F71" s="156"/>
      <c r="G71" s="156"/>
      <c r="H71" s="156"/>
      <c r="I71" s="156" t="s">
        <v>706</v>
      </c>
      <c r="J71" s="156"/>
      <c r="K71" s="156"/>
      <c r="L71" s="156" t="s">
        <v>528</v>
      </c>
    </row>
    <row r="72" spans="1:12" ht="15">
      <c r="A72" s="153"/>
      <c r="D72" s="158" t="s">
        <v>522</v>
      </c>
      <c r="F72" s="159"/>
      <c r="G72" s="159" t="s">
        <v>523</v>
      </c>
      <c r="H72" s="159"/>
      <c r="I72" s="1159" t="s">
        <v>524</v>
      </c>
      <c r="J72" s="1159"/>
      <c r="K72" s="1159"/>
      <c r="L72" s="159" t="s">
        <v>529</v>
      </c>
    </row>
    <row r="73" spans="1:4" ht="15">
      <c r="A73" s="1160" t="s">
        <v>530</v>
      </c>
      <c r="B73" s="1160"/>
      <c r="C73" s="1160"/>
      <c r="D73" s="1160"/>
    </row>
    <row r="74" ht="15">
      <c r="A74" s="153"/>
    </row>
    <row r="75" spans="1:12" ht="33" customHeight="1">
      <c r="A75" s="1161" t="s">
        <v>531</v>
      </c>
      <c r="B75" s="1161"/>
      <c r="C75" s="1161"/>
      <c r="D75" s="1161"/>
      <c r="E75" s="1161"/>
      <c r="F75" s="1161"/>
      <c r="G75" s="1161"/>
      <c r="H75" s="1161"/>
      <c r="I75" s="1161"/>
      <c r="J75" s="1161"/>
      <c r="K75" s="1161"/>
      <c r="L75" s="1161"/>
    </row>
    <row r="76" ht="15">
      <c r="A76" s="161"/>
    </row>
    <row r="77" ht="15">
      <c r="A77" s="161"/>
    </row>
  </sheetData>
  <sheetProtection/>
  <mergeCells count="178">
    <mergeCell ref="I72:K72"/>
    <mergeCell ref="A73:D73"/>
    <mergeCell ref="A75:L75"/>
    <mergeCell ref="G61:H61"/>
    <mergeCell ref="J61:K61"/>
    <mergeCell ref="A64:D64"/>
    <mergeCell ref="I65:K65"/>
    <mergeCell ref="A67:D67"/>
    <mergeCell ref="I68:K68"/>
    <mergeCell ref="C71:D71"/>
    <mergeCell ref="A56:C56"/>
    <mergeCell ref="G56:H56"/>
    <mergeCell ref="J56:K56"/>
    <mergeCell ref="A59:C59"/>
    <mergeCell ref="G59:H59"/>
    <mergeCell ref="J59:K59"/>
    <mergeCell ref="A58:C58"/>
    <mergeCell ref="G58:H58"/>
    <mergeCell ref="J58:K58"/>
    <mergeCell ref="A54:C54"/>
    <mergeCell ref="G54:H54"/>
    <mergeCell ref="J54:K54"/>
    <mergeCell ref="A55:C55"/>
    <mergeCell ref="G55:H55"/>
    <mergeCell ref="J55:K55"/>
    <mergeCell ref="G51:H51"/>
    <mergeCell ref="J51:K51"/>
    <mergeCell ref="A52:C52"/>
    <mergeCell ref="G52:H52"/>
    <mergeCell ref="J52:K52"/>
    <mergeCell ref="A53:C53"/>
    <mergeCell ref="G53:H53"/>
    <mergeCell ref="J53:K53"/>
    <mergeCell ref="A46:C46"/>
    <mergeCell ref="G46:H46"/>
    <mergeCell ref="J46:K46"/>
    <mergeCell ref="A47:C47"/>
    <mergeCell ref="G47:H47"/>
    <mergeCell ref="J47:K47"/>
    <mergeCell ref="A44:C44"/>
    <mergeCell ref="G44:H44"/>
    <mergeCell ref="J44:K44"/>
    <mergeCell ref="A45:C45"/>
    <mergeCell ref="G45:H45"/>
    <mergeCell ref="J45:K45"/>
    <mergeCell ref="A42:C42"/>
    <mergeCell ref="G42:H42"/>
    <mergeCell ref="J42:K42"/>
    <mergeCell ref="A43:C43"/>
    <mergeCell ref="G43:H43"/>
    <mergeCell ref="J43:K43"/>
    <mergeCell ref="A40:C40"/>
    <mergeCell ref="G40:H40"/>
    <mergeCell ref="J40:K40"/>
    <mergeCell ref="A41:C41"/>
    <mergeCell ref="G41:H41"/>
    <mergeCell ref="J41:K41"/>
    <mergeCell ref="A38:C38"/>
    <mergeCell ref="G38:H38"/>
    <mergeCell ref="J38:K38"/>
    <mergeCell ref="A39:C39"/>
    <mergeCell ref="G39:H39"/>
    <mergeCell ref="J39:K39"/>
    <mergeCell ref="A36:C36"/>
    <mergeCell ref="G36:H36"/>
    <mergeCell ref="J36:K36"/>
    <mergeCell ref="A37:C37"/>
    <mergeCell ref="G37:H37"/>
    <mergeCell ref="J37:K37"/>
    <mergeCell ref="A34:C34"/>
    <mergeCell ref="G34:H34"/>
    <mergeCell ref="J34:K34"/>
    <mergeCell ref="A35:C35"/>
    <mergeCell ref="G35:H35"/>
    <mergeCell ref="J35:K35"/>
    <mergeCell ref="A32:C32"/>
    <mergeCell ref="G32:H32"/>
    <mergeCell ref="J32:K32"/>
    <mergeCell ref="A33:C33"/>
    <mergeCell ref="G33:H33"/>
    <mergeCell ref="J33:K33"/>
    <mergeCell ref="A30:C30"/>
    <mergeCell ref="G30:H30"/>
    <mergeCell ref="J30:K30"/>
    <mergeCell ref="A31:C31"/>
    <mergeCell ref="G31:H31"/>
    <mergeCell ref="J31:K31"/>
    <mergeCell ref="A28:C28"/>
    <mergeCell ref="G28:H28"/>
    <mergeCell ref="J28:K28"/>
    <mergeCell ref="A29:C29"/>
    <mergeCell ref="G29:H29"/>
    <mergeCell ref="J29:K29"/>
    <mergeCell ref="A26:C26"/>
    <mergeCell ref="G26:H26"/>
    <mergeCell ref="J26:K26"/>
    <mergeCell ref="A27:C27"/>
    <mergeCell ref="G27:H27"/>
    <mergeCell ref="J27:K27"/>
    <mergeCell ref="A24:C24"/>
    <mergeCell ref="G24:H24"/>
    <mergeCell ref="J24:K24"/>
    <mergeCell ref="A25:C25"/>
    <mergeCell ref="G25:H25"/>
    <mergeCell ref="J25:K25"/>
    <mergeCell ref="A22:C22"/>
    <mergeCell ref="G22:H22"/>
    <mergeCell ref="J22:K22"/>
    <mergeCell ref="A23:C23"/>
    <mergeCell ref="G23:H23"/>
    <mergeCell ref="J23:K23"/>
    <mergeCell ref="A20:C20"/>
    <mergeCell ref="G20:H20"/>
    <mergeCell ref="J20:K20"/>
    <mergeCell ref="A21:C21"/>
    <mergeCell ref="G21:H21"/>
    <mergeCell ref="J21:K21"/>
    <mergeCell ref="A18:C18"/>
    <mergeCell ref="G18:H18"/>
    <mergeCell ref="J18:K18"/>
    <mergeCell ref="A19:C19"/>
    <mergeCell ref="G19:H19"/>
    <mergeCell ref="J19:K19"/>
    <mergeCell ref="A16:C16"/>
    <mergeCell ref="G16:H16"/>
    <mergeCell ref="J16:K16"/>
    <mergeCell ref="A17:C17"/>
    <mergeCell ref="G17:H17"/>
    <mergeCell ref="J17:K17"/>
    <mergeCell ref="A14:C14"/>
    <mergeCell ref="G14:H14"/>
    <mergeCell ref="J14:K14"/>
    <mergeCell ref="A15:C15"/>
    <mergeCell ref="G15:H15"/>
    <mergeCell ref="J15:K15"/>
    <mergeCell ref="A12:C12"/>
    <mergeCell ref="G12:H12"/>
    <mergeCell ref="J12:K12"/>
    <mergeCell ref="A13:C13"/>
    <mergeCell ref="G13:H13"/>
    <mergeCell ref="J13:K13"/>
    <mergeCell ref="A9:C9"/>
    <mergeCell ref="J9:K9"/>
    <mergeCell ref="A10:C10"/>
    <mergeCell ref="G10:H10"/>
    <mergeCell ref="J10:K10"/>
    <mergeCell ref="A11:C11"/>
    <mergeCell ref="G11:H11"/>
    <mergeCell ref="J11:K11"/>
    <mergeCell ref="M4:N5"/>
    <mergeCell ref="G5:H5"/>
    <mergeCell ref="J5:K5"/>
    <mergeCell ref="A6:C6"/>
    <mergeCell ref="G6:H6"/>
    <mergeCell ref="J6:K6"/>
    <mergeCell ref="A4:C5"/>
    <mergeCell ref="D4:D5"/>
    <mergeCell ref="E4:L4"/>
    <mergeCell ref="A7:C7"/>
    <mergeCell ref="J7:K7"/>
    <mergeCell ref="A8:C8"/>
    <mergeCell ref="J8:K8"/>
    <mergeCell ref="G60:H60"/>
    <mergeCell ref="J60:K60"/>
    <mergeCell ref="A60:C60"/>
    <mergeCell ref="A48:C48"/>
    <mergeCell ref="G48:H48"/>
    <mergeCell ref="J48:K48"/>
    <mergeCell ref="A49:C49"/>
    <mergeCell ref="G49:H49"/>
    <mergeCell ref="J49:K49"/>
    <mergeCell ref="A57:C57"/>
    <mergeCell ref="G57:H57"/>
    <mergeCell ref="J57:K57"/>
    <mergeCell ref="A50:C50"/>
    <mergeCell ref="G50:H50"/>
    <mergeCell ref="J50:K50"/>
    <mergeCell ref="A51:C51"/>
  </mergeCells>
  <printOptions/>
  <pageMargins left="0.7" right="0.7" top="0.75" bottom="0.75" header="0.3" footer="0.3"/>
  <pageSetup fitToHeight="0"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L68"/>
  <sheetViews>
    <sheetView view="pageBreakPreview" zoomScale="60" zoomScaleNormal="80" zoomScalePageLayoutView="0" workbookViewId="0" topLeftCell="A31">
      <selection activeCell="G51" sqref="G51"/>
    </sheetView>
  </sheetViews>
  <sheetFormatPr defaultColWidth="9.140625" defaultRowHeight="12.75"/>
  <cols>
    <col min="2" max="2" width="54.140625" style="0" customWidth="1"/>
    <col min="3" max="3" width="11.8515625" style="0" customWidth="1"/>
    <col min="4" max="4" width="15.8515625" style="0" customWidth="1"/>
    <col min="5" max="5" width="21.00390625" style="0" customWidth="1"/>
    <col min="6" max="6" width="17.57421875" style="0" customWidth="1"/>
    <col min="7" max="7" width="17.28125" style="0" customWidth="1"/>
    <col min="8" max="8" width="15.421875" style="0" customWidth="1"/>
    <col min="9" max="9" width="16.140625" style="0" customWidth="1"/>
    <col min="10" max="10" width="16.7109375" style="0" customWidth="1"/>
    <col min="11" max="11" width="12.57421875" style="0" bestFit="1" customWidth="1"/>
    <col min="12" max="12" width="16.140625" style="0" customWidth="1"/>
  </cols>
  <sheetData>
    <row r="1" spans="1:4" ht="15.75">
      <c r="A1" s="1169" t="s">
        <v>533</v>
      </c>
      <c r="B1" s="1169"/>
      <c r="C1" s="1169"/>
      <c r="D1" s="1169"/>
    </row>
    <row r="2" ht="15.75">
      <c r="A2" s="5"/>
    </row>
    <row r="3" spans="1:9" ht="15.75" customHeight="1">
      <c r="A3" s="1180" t="s">
        <v>360</v>
      </c>
      <c r="B3" s="1181"/>
      <c r="C3" s="1170" t="s">
        <v>568</v>
      </c>
      <c r="D3" s="1170" t="s">
        <v>534</v>
      </c>
      <c r="E3" s="1170" t="s">
        <v>261</v>
      </c>
      <c r="F3" s="1170" t="s">
        <v>535</v>
      </c>
      <c r="G3" s="1170"/>
      <c r="H3" s="1170"/>
      <c r="I3" s="1170"/>
    </row>
    <row r="4" spans="1:9" ht="48" customHeight="1">
      <c r="A4" s="1182"/>
      <c r="B4" s="1183"/>
      <c r="C4" s="1170"/>
      <c r="D4" s="1170"/>
      <c r="E4" s="1170"/>
      <c r="F4" s="23" t="s">
        <v>536</v>
      </c>
      <c r="G4" s="23" t="s">
        <v>537</v>
      </c>
      <c r="H4" s="23" t="s">
        <v>538</v>
      </c>
      <c r="I4" s="23" t="s">
        <v>539</v>
      </c>
    </row>
    <row r="5" spans="1:9" ht="31.5" customHeight="1">
      <c r="A5" s="1164" t="s">
        <v>540</v>
      </c>
      <c r="B5" s="1165"/>
      <c r="C5" s="165"/>
      <c r="D5" s="24" t="s">
        <v>541</v>
      </c>
      <c r="E5" s="165"/>
      <c r="F5" s="24" t="s">
        <v>541</v>
      </c>
      <c r="G5" s="24" t="s">
        <v>541</v>
      </c>
      <c r="H5" s="24" t="s">
        <v>541</v>
      </c>
      <c r="I5" s="24" t="s">
        <v>541</v>
      </c>
    </row>
    <row r="6" spans="1:9" ht="15.75" customHeight="1">
      <c r="A6" s="1171" t="s">
        <v>542</v>
      </c>
      <c r="B6" s="1172"/>
      <c r="C6" s="582"/>
      <c r="D6" s="583" t="s">
        <v>541</v>
      </c>
      <c r="E6" s="584">
        <f>E21</f>
        <v>47602300.38763871</v>
      </c>
      <c r="F6" s="584">
        <f>F21</f>
        <v>12578083.639555752</v>
      </c>
      <c r="G6" s="584">
        <f>G21</f>
        <v>11223191.144263603</v>
      </c>
      <c r="H6" s="584">
        <f>H21</f>
        <v>11223191.144263603</v>
      </c>
      <c r="I6" s="584">
        <f>I21</f>
        <v>12577834.459555753</v>
      </c>
    </row>
    <row r="7" spans="1:9" ht="15.75" customHeight="1">
      <c r="A7" s="1164" t="s">
        <v>264</v>
      </c>
      <c r="B7" s="1165"/>
      <c r="C7" s="165"/>
      <c r="D7" s="24" t="s">
        <v>541</v>
      </c>
      <c r="E7" s="166"/>
      <c r="F7" s="166"/>
      <c r="G7" s="166"/>
      <c r="H7" s="166"/>
      <c r="I7" s="166"/>
    </row>
    <row r="8" spans="1:9" ht="33" customHeight="1">
      <c r="A8" s="1164" t="s">
        <v>543</v>
      </c>
      <c r="B8" s="1165"/>
      <c r="C8" s="165"/>
      <c r="D8" s="24" t="s">
        <v>541</v>
      </c>
      <c r="E8" s="166">
        <v>46944220</v>
      </c>
      <c r="F8" s="166">
        <f>F6-F10-F11</f>
        <v>12210288.639555752</v>
      </c>
      <c r="G8" s="166">
        <f>G6-G10-G11</f>
        <v>10855396.144263603</v>
      </c>
      <c r="H8" s="166">
        <f>H6-H10-H11</f>
        <v>11201141.144263603</v>
      </c>
      <c r="I8" s="166">
        <f>I6-I10-I11</f>
        <v>12555784.459555753</v>
      </c>
    </row>
    <row r="9" spans="1:9" ht="15.75" customHeight="1">
      <c r="A9" s="1164" t="s">
        <v>544</v>
      </c>
      <c r="B9" s="1165"/>
      <c r="C9" s="165"/>
      <c r="D9" s="24"/>
      <c r="E9" s="166"/>
      <c r="F9" s="166"/>
      <c r="G9" s="166"/>
      <c r="H9" s="166"/>
      <c r="I9" s="166"/>
    </row>
    <row r="10" spans="1:9" ht="15.75" customHeight="1">
      <c r="A10" s="1164" t="s">
        <v>545</v>
      </c>
      <c r="B10" s="1165"/>
      <c r="C10" s="165"/>
      <c r="D10" s="24"/>
      <c r="E10" s="166">
        <f>'КВР 200'!G219</f>
        <v>658080</v>
      </c>
      <c r="F10" s="166">
        <v>345745</v>
      </c>
      <c r="G10" s="166">
        <v>345745</v>
      </c>
      <c r="H10" s="166"/>
      <c r="I10" s="166">
        <v>0</v>
      </c>
    </row>
    <row r="11" spans="1:9" ht="64.5" customHeight="1">
      <c r="A11" s="1164" t="s">
        <v>546</v>
      </c>
      <c r="B11" s="1165"/>
      <c r="C11" s="165"/>
      <c r="D11" s="24" t="s">
        <v>541</v>
      </c>
      <c r="E11" s="166">
        <f>E13</f>
        <v>88200</v>
      </c>
      <c r="F11" s="166">
        <f>F13</f>
        <v>22050</v>
      </c>
      <c r="G11" s="166">
        <f>G13</f>
        <v>22050</v>
      </c>
      <c r="H11" s="166">
        <f>H13</f>
        <v>22050</v>
      </c>
      <c r="I11" s="166">
        <f>I13</f>
        <v>22050</v>
      </c>
    </row>
    <row r="12" spans="1:9" ht="15.75" customHeight="1">
      <c r="A12" s="1164" t="s">
        <v>264</v>
      </c>
      <c r="B12" s="1165"/>
      <c r="C12" s="165"/>
      <c r="D12" s="24" t="s">
        <v>541</v>
      </c>
      <c r="E12" s="578"/>
      <c r="F12" s="578"/>
      <c r="G12" s="578"/>
      <c r="H12" s="578"/>
      <c r="I12" s="578"/>
    </row>
    <row r="13" spans="1:9" ht="15.75" customHeight="1">
      <c r="A13" s="1164" t="s">
        <v>547</v>
      </c>
      <c r="B13" s="1165"/>
      <c r="C13" s="165"/>
      <c r="D13" s="24" t="s">
        <v>541</v>
      </c>
      <c r="E13" s="578">
        <f>F13+G13+H13+I13</f>
        <v>88200</v>
      </c>
      <c r="F13" s="578">
        <v>22050</v>
      </c>
      <c r="G13" s="578">
        <v>22050</v>
      </c>
      <c r="H13" s="578">
        <v>22050</v>
      </c>
      <c r="I13" s="578">
        <v>22050</v>
      </c>
    </row>
    <row r="14" spans="1:9" ht="15.75" customHeight="1">
      <c r="A14" s="1164" t="s">
        <v>548</v>
      </c>
      <c r="B14" s="1165"/>
      <c r="C14" s="165"/>
      <c r="D14" s="24" t="s">
        <v>541</v>
      </c>
      <c r="E14" s="578"/>
      <c r="F14" s="578"/>
      <c r="G14" s="578"/>
      <c r="H14" s="578"/>
      <c r="I14" s="578"/>
    </row>
    <row r="15" spans="1:9" ht="15.75">
      <c r="A15" s="1164"/>
      <c r="B15" s="1165"/>
      <c r="C15" s="165"/>
      <c r="D15" s="24"/>
      <c r="E15" s="578"/>
      <c r="F15" s="578"/>
      <c r="G15" s="578"/>
      <c r="H15" s="578"/>
      <c r="I15" s="578"/>
    </row>
    <row r="16" spans="1:9" ht="33" customHeight="1">
      <c r="A16" s="1164" t="s">
        <v>549</v>
      </c>
      <c r="B16" s="1165"/>
      <c r="C16" s="165"/>
      <c r="D16" s="24" t="s">
        <v>541</v>
      </c>
      <c r="E16" s="578"/>
      <c r="F16" s="578"/>
      <c r="G16" s="578"/>
      <c r="H16" s="578"/>
      <c r="I16" s="578"/>
    </row>
    <row r="17" spans="1:9" ht="15.75" customHeight="1">
      <c r="A17" s="1164" t="s">
        <v>264</v>
      </c>
      <c r="B17" s="1165"/>
      <c r="C17" s="165"/>
      <c r="D17" s="24" t="s">
        <v>541</v>
      </c>
      <c r="E17" s="578"/>
      <c r="F17" s="578"/>
      <c r="G17" s="578"/>
      <c r="H17" s="578"/>
      <c r="I17" s="578"/>
    </row>
    <row r="18" spans="1:9" ht="15.75">
      <c r="A18" s="1164"/>
      <c r="B18" s="1165"/>
      <c r="C18" s="165"/>
      <c r="D18" s="24"/>
      <c r="E18" s="578"/>
      <c r="F18" s="578"/>
      <c r="G18" s="578"/>
      <c r="H18" s="578"/>
      <c r="I18" s="578"/>
    </row>
    <row r="19" spans="1:9" ht="15.75" customHeight="1">
      <c r="A19" s="1164" t="s">
        <v>550</v>
      </c>
      <c r="B19" s="1165"/>
      <c r="C19" s="165"/>
      <c r="D19" s="24" t="s">
        <v>541</v>
      </c>
      <c r="E19" s="578"/>
      <c r="F19" s="578"/>
      <c r="G19" s="578" t="s">
        <v>551</v>
      </c>
      <c r="H19" s="578"/>
      <c r="I19" s="578"/>
    </row>
    <row r="20" spans="1:9" ht="15.75" customHeight="1">
      <c r="A20" s="1164" t="s">
        <v>552</v>
      </c>
      <c r="B20" s="1165"/>
      <c r="C20" s="165"/>
      <c r="D20" s="24" t="s">
        <v>541</v>
      </c>
      <c r="E20" s="578"/>
      <c r="F20" s="579" t="s">
        <v>541</v>
      </c>
      <c r="G20" s="579" t="s">
        <v>541</v>
      </c>
      <c r="H20" s="579" t="s">
        <v>541</v>
      </c>
      <c r="I20" s="579" t="s">
        <v>541</v>
      </c>
    </row>
    <row r="21" spans="1:9" ht="15.75" customHeight="1">
      <c r="A21" s="1171" t="s">
        <v>553</v>
      </c>
      <c r="B21" s="1172"/>
      <c r="C21" s="582"/>
      <c r="D21" s="583">
        <v>900</v>
      </c>
      <c r="E21" s="589">
        <f>E53</f>
        <v>47602300.38763871</v>
      </c>
      <c r="F21" s="589">
        <f>F53</f>
        <v>12578083.639555752</v>
      </c>
      <c r="G21" s="589">
        <f>G53</f>
        <v>11223191.144263603</v>
      </c>
      <c r="H21" s="589">
        <f>H53</f>
        <v>11223191.144263603</v>
      </c>
      <c r="I21" s="589">
        <f>I53</f>
        <v>12577834.459555753</v>
      </c>
    </row>
    <row r="22" spans="1:9" ht="15.75" customHeight="1">
      <c r="A22" s="1164" t="s">
        <v>264</v>
      </c>
      <c r="B22" s="1165"/>
      <c r="C22" s="165"/>
      <c r="D22" s="24"/>
      <c r="E22" s="180"/>
      <c r="F22" s="180"/>
      <c r="G22" s="180"/>
      <c r="H22" s="180"/>
      <c r="I22" s="180"/>
    </row>
    <row r="23" spans="1:11" ht="15.75" customHeight="1">
      <c r="A23" s="1174" t="s">
        <v>554</v>
      </c>
      <c r="B23" s="1175"/>
      <c r="C23" s="586"/>
      <c r="D23" s="587">
        <v>210</v>
      </c>
      <c r="E23" s="588">
        <f>E25+E26+E27+E28+E29+E30</f>
        <v>33575251.75117797</v>
      </c>
      <c r="F23" s="588">
        <f>SUM(F25:F30)</f>
        <v>8393812.937794492</v>
      </c>
      <c r="G23" s="588">
        <f>SUM(G25:G30)</f>
        <v>8393812.937794492</v>
      </c>
      <c r="H23" s="588">
        <f>SUM(H25:H30)</f>
        <v>8393812.937794492</v>
      </c>
      <c r="I23" s="588">
        <f>SUM(I25:I30)</f>
        <v>8393812.937794492</v>
      </c>
      <c r="J23" s="168"/>
      <c r="K23" s="169"/>
    </row>
    <row r="24" spans="1:11" ht="15.75">
      <c r="A24" s="1164" t="s">
        <v>361</v>
      </c>
      <c r="B24" s="1165"/>
      <c r="C24" s="165"/>
      <c r="D24" s="165"/>
      <c r="E24" s="180"/>
      <c r="F24" s="180"/>
      <c r="G24" s="180"/>
      <c r="H24" s="180"/>
      <c r="I24" s="180"/>
      <c r="J24" s="170"/>
      <c r="K24" s="123"/>
    </row>
    <row r="25" spans="1:12" ht="15.75" customHeight="1">
      <c r="A25" s="1164" t="s">
        <v>130</v>
      </c>
      <c r="B25" s="1165"/>
      <c r="C25" s="4">
        <v>111</v>
      </c>
      <c r="D25" s="23">
        <v>211</v>
      </c>
      <c r="E25" s="331">
        <f>'КВР 100'!G5</f>
        <v>24813043.004960034</v>
      </c>
      <c r="F25" s="180">
        <f aca="true" t="shared" si="0" ref="F25:F30">E25*25%</f>
        <v>6203260.7512400085</v>
      </c>
      <c r="G25" s="180">
        <f aca="true" t="shared" si="1" ref="G25:G30">E25*25%</f>
        <v>6203260.7512400085</v>
      </c>
      <c r="H25" s="180">
        <f aca="true" t="shared" si="2" ref="H25:H30">E25*25%</f>
        <v>6203260.7512400085</v>
      </c>
      <c r="I25" s="180">
        <f aca="true" t="shared" si="3" ref="I25:I30">E25*25%</f>
        <v>6203260.7512400085</v>
      </c>
      <c r="J25" s="170"/>
      <c r="K25" s="123"/>
      <c r="L25" s="123"/>
    </row>
    <row r="26" spans="1:12" ht="15.75" customHeight="1">
      <c r="A26" s="1164" t="s">
        <v>175</v>
      </c>
      <c r="B26" s="1165"/>
      <c r="C26" s="4">
        <v>112</v>
      </c>
      <c r="D26" s="23">
        <v>212</v>
      </c>
      <c r="E26" s="331">
        <f>'КВР 100'!G28+'КВР 100'!G50</f>
        <v>64300</v>
      </c>
      <c r="F26" s="180">
        <f t="shared" si="0"/>
        <v>16075</v>
      </c>
      <c r="G26" s="180">
        <f t="shared" si="1"/>
        <v>16075</v>
      </c>
      <c r="H26" s="180">
        <f t="shared" si="2"/>
        <v>16075</v>
      </c>
      <c r="I26" s="180">
        <f t="shared" si="3"/>
        <v>16075</v>
      </c>
      <c r="J26" s="170"/>
      <c r="K26" s="123"/>
      <c r="L26" s="171"/>
    </row>
    <row r="27" spans="1:12" ht="15.75" customHeight="1">
      <c r="A27" s="1164" t="s">
        <v>177</v>
      </c>
      <c r="B27" s="1165"/>
      <c r="C27" s="4">
        <v>112</v>
      </c>
      <c r="D27" s="23">
        <v>214</v>
      </c>
      <c r="E27" s="331">
        <f>'КВР 100'!G72</f>
        <v>1057245</v>
      </c>
      <c r="F27" s="180">
        <f t="shared" si="0"/>
        <v>264311.25</v>
      </c>
      <c r="G27" s="180">
        <f t="shared" si="1"/>
        <v>264311.25</v>
      </c>
      <c r="H27" s="180">
        <f t="shared" si="2"/>
        <v>264311.25</v>
      </c>
      <c r="I27" s="180">
        <f t="shared" si="3"/>
        <v>264311.25</v>
      </c>
      <c r="J27" s="170"/>
      <c r="K27" s="123"/>
      <c r="L27" s="171"/>
    </row>
    <row r="28" spans="1:12" ht="15.75" customHeight="1">
      <c r="A28" s="1164" t="s">
        <v>567</v>
      </c>
      <c r="B28" s="1165"/>
      <c r="C28" s="4">
        <v>112</v>
      </c>
      <c r="D28" s="23">
        <v>222</v>
      </c>
      <c r="E28" s="331">
        <f>'КВР 100'!G78</f>
        <v>30000</v>
      </c>
      <c r="F28" s="180">
        <f t="shared" si="0"/>
        <v>7500</v>
      </c>
      <c r="G28" s="180">
        <f t="shared" si="1"/>
        <v>7500</v>
      </c>
      <c r="H28" s="180">
        <f t="shared" si="2"/>
        <v>7500</v>
      </c>
      <c r="I28" s="180">
        <f t="shared" si="3"/>
        <v>7500</v>
      </c>
      <c r="J28" s="170"/>
      <c r="K28" s="123"/>
      <c r="L28" s="171"/>
    </row>
    <row r="29" spans="1:12" ht="15.75">
      <c r="A29" s="1164" t="s">
        <v>483</v>
      </c>
      <c r="B29" s="1165"/>
      <c r="C29" s="4">
        <v>112</v>
      </c>
      <c r="D29" s="23">
        <v>226</v>
      </c>
      <c r="E29" s="331">
        <f>'КВР 100'!G100+'КВР 100'!G121</f>
        <v>284700</v>
      </c>
      <c r="F29" s="180">
        <f t="shared" si="0"/>
        <v>71175</v>
      </c>
      <c r="G29" s="180">
        <f t="shared" si="1"/>
        <v>71175</v>
      </c>
      <c r="H29" s="180">
        <f t="shared" si="2"/>
        <v>71175</v>
      </c>
      <c r="I29" s="180">
        <f t="shared" si="3"/>
        <v>71175</v>
      </c>
      <c r="J29" s="170"/>
      <c r="K29" s="123"/>
      <c r="L29" s="171"/>
    </row>
    <row r="30" spans="1:12" ht="15.75" customHeight="1">
      <c r="A30" s="1164" t="s">
        <v>131</v>
      </c>
      <c r="B30" s="1165"/>
      <c r="C30" s="4">
        <v>119</v>
      </c>
      <c r="D30" s="23">
        <v>213</v>
      </c>
      <c r="E30" s="331">
        <f>'КВР 100'!G139</f>
        <v>7325963.746217931</v>
      </c>
      <c r="F30" s="180">
        <f t="shared" si="0"/>
        <v>1831490.9365544827</v>
      </c>
      <c r="G30" s="180">
        <f t="shared" si="1"/>
        <v>1831490.9365544827</v>
      </c>
      <c r="H30" s="180">
        <f t="shared" si="2"/>
        <v>1831490.9365544827</v>
      </c>
      <c r="I30" s="180">
        <f t="shared" si="3"/>
        <v>1831490.9365544827</v>
      </c>
      <c r="J30" s="170"/>
      <c r="K30" s="123"/>
      <c r="L30" s="123"/>
    </row>
    <row r="31" spans="1:11" ht="15.75" customHeight="1">
      <c r="A31" s="1166" t="s">
        <v>555</v>
      </c>
      <c r="B31" s="1173"/>
      <c r="C31" s="78"/>
      <c r="D31" s="167">
        <v>220</v>
      </c>
      <c r="E31" s="557">
        <f>E33+E34+E35+E37+E38</f>
        <v>11109924.456460748</v>
      </c>
      <c r="F31" s="557">
        <f>SUM(F33:F38)</f>
        <v>3454802.771761262</v>
      </c>
      <c r="G31" s="557">
        <f>SUM(G33:G38)</f>
        <v>2100159.456469112</v>
      </c>
      <c r="H31" s="557">
        <f>SUM(H33:H38)</f>
        <v>2100159.456469112</v>
      </c>
      <c r="I31" s="557">
        <f>SUM(I33:I38)</f>
        <v>3454802.771761262</v>
      </c>
      <c r="J31" s="170"/>
      <c r="K31" s="123"/>
    </row>
    <row r="32" spans="1:11" ht="15.75">
      <c r="A32" s="1164" t="s">
        <v>361</v>
      </c>
      <c r="B32" s="1165"/>
      <c r="C32" s="4"/>
      <c r="D32" s="23"/>
      <c r="E32" s="180"/>
      <c r="F32" s="180"/>
      <c r="G32" s="180"/>
      <c r="H32" s="180"/>
      <c r="I32" s="180"/>
      <c r="J32" s="170"/>
      <c r="K32" s="123"/>
    </row>
    <row r="33" spans="1:12" ht="15.75" customHeight="1">
      <c r="A33" s="1164" t="s">
        <v>141</v>
      </c>
      <c r="B33" s="1165"/>
      <c r="C33" s="4">
        <v>244</v>
      </c>
      <c r="D33" s="23">
        <v>221</v>
      </c>
      <c r="E33" s="180">
        <f>'КВР 200'!G88</f>
        <v>1598865.68</v>
      </c>
      <c r="F33" s="180">
        <f aca="true" t="shared" si="4" ref="F33:F38">E33*25%</f>
        <v>399716.42</v>
      </c>
      <c r="G33" s="180">
        <f aca="true" t="shared" si="5" ref="G33:G38">E33*25%</f>
        <v>399716.42</v>
      </c>
      <c r="H33" s="180">
        <f aca="true" t="shared" si="6" ref="H33:H38">E33*25%</f>
        <v>399716.42</v>
      </c>
      <c r="I33" s="180">
        <f aca="true" t="shared" si="7" ref="I33:I38">E33*25%</f>
        <v>399716.42</v>
      </c>
      <c r="J33" s="170"/>
      <c r="K33" s="123"/>
      <c r="L33" s="123"/>
    </row>
    <row r="34" spans="1:12" ht="15.75" customHeight="1">
      <c r="A34" s="1164" t="s">
        <v>88</v>
      </c>
      <c r="B34" s="1165"/>
      <c r="C34" s="4">
        <v>244</v>
      </c>
      <c r="D34" s="23">
        <v>222</v>
      </c>
      <c r="E34" s="180">
        <f>'КВР 200'!G96</f>
        <v>531960</v>
      </c>
      <c r="F34" s="180">
        <f t="shared" si="4"/>
        <v>132990</v>
      </c>
      <c r="G34" s="180">
        <f t="shared" si="5"/>
        <v>132990</v>
      </c>
      <c r="H34" s="180">
        <f t="shared" si="6"/>
        <v>132990</v>
      </c>
      <c r="I34" s="180">
        <f t="shared" si="7"/>
        <v>132990</v>
      </c>
      <c r="J34" s="170"/>
      <c r="K34" s="123"/>
      <c r="L34" s="123"/>
    </row>
    <row r="35" spans="1:12" ht="15.75" customHeight="1">
      <c r="A35" s="1164" t="s">
        <v>142</v>
      </c>
      <c r="B35" s="1165"/>
      <c r="C35" s="4">
        <v>244</v>
      </c>
      <c r="D35" s="23">
        <v>223</v>
      </c>
      <c r="E35" s="180">
        <f>'КВР 200'!G121/12*10</f>
        <v>6773216.57646075</v>
      </c>
      <c r="F35" s="180">
        <f>E35*35%</f>
        <v>2370625.801761262</v>
      </c>
      <c r="G35" s="180">
        <f>E35*15%</f>
        <v>1015982.4864691125</v>
      </c>
      <c r="H35" s="180">
        <f>E35*15%</f>
        <v>1015982.4864691125</v>
      </c>
      <c r="I35" s="180">
        <f>E35*35%</f>
        <v>2370625.801761262</v>
      </c>
      <c r="J35" s="170"/>
      <c r="K35" s="123"/>
      <c r="L35" s="123"/>
    </row>
    <row r="36" spans="1:11" ht="15.75" customHeight="1">
      <c r="A36" s="1164" t="s">
        <v>143</v>
      </c>
      <c r="B36" s="1165"/>
      <c r="C36" s="4">
        <v>244</v>
      </c>
      <c r="D36" s="23">
        <v>224</v>
      </c>
      <c r="E36" s="180"/>
      <c r="F36" s="180">
        <f t="shared" si="4"/>
        <v>0</v>
      </c>
      <c r="G36" s="180">
        <f t="shared" si="5"/>
        <v>0</v>
      </c>
      <c r="H36" s="180">
        <f t="shared" si="6"/>
        <v>0</v>
      </c>
      <c r="I36" s="180">
        <f t="shared" si="7"/>
        <v>0</v>
      </c>
      <c r="J36" s="170"/>
      <c r="K36" s="123"/>
    </row>
    <row r="37" spans="1:12" ht="15.75" customHeight="1">
      <c r="A37" s="1164" t="s">
        <v>138</v>
      </c>
      <c r="B37" s="1165"/>
      <c r="C37" s="4">
        <v>244</v>
      </c>
      <c r="D37" s="23">
        <v>225</v>
      </c>
      <c r="E37" s="180">
        <f>'КВР 200'!G136+'КВР 200'!G145</f>
        <v>585842.2</v>
      </c>
      <c r="F37" s="180">
        <f t="shared" si="4"/>
        <v>146460.55</v>
      </c>
      <c r="G37" s="180">
        <f t="shared" si="5"/>
        <v>146460.55</v>
      </c>
      <c r="H37" s="180">
        <f t="shared" si="6"/>
        <v>146460.55</v>
      </c>
      <c r="I37" s="180">
        <f t="shared" si="7"/>
        <v>146460.55</v>
      </c>
      <c r="J37" s="170"/>
      <c r="K37" s="123"/>
      <c r="L37" s="123"/>
    </row>
    <row r="38" spans="1:12" ht="15.75" customHeight="1">
      <c r="A38" s="1164" t="s">
        <v>127</v>
      </c>
      <c r="B38" s="1165"/>
      <c r="C38" s="4">
        <v>244</v>
      </c>
      <c r="D38" s="23">
        <v>226</v>
      </c>
      <c r="E38" s="180">
        <f>'КВР 200'!G162</f>
        <v>1620040</v>
      </c>
      <c r="F38" s="180">
        <f t="shared" si="4"/>
        <v>405010</v>
      </c>
      <c r="G38" s="180">
        <f t="shared" si="5"/>
        <v>405010</v>
      </c>
      <c r="H38" s="180">
        <f t="shared" si="6"/>
        <v>405010</v>
      </c>
      <c r="I38" s="180">
        <f t="shared" si="7"/>
        <v>405010</v>
      </c>
      <c r="J38" s="170"/>
      <c r="K38" s="123"/>
      <c r="L38" s="123"/>
    </row>
    <row r="39" spans="1:11" ht="15.75" customHeight="1" hidden="1">
      <c r="A39" s="178" t="s">
        <v>556</v>
      </c>
      <c r="B39" s="179"/>
      <c r="C39" s="4"/>
      <c r="D39" s="23">
        <v>260</v>
      </c>
      <c r="E39" s="180"/>
      <c r="F39" s="180"/>
      <c r="G39" s="180"/>
      <c r="H39" s="180"/>
      <c r="I39" s="180"/>
      <c r="J39" s="170"/>
      <c r="K39" s="123"/>
    </row>
    <row r="40" spans="1:11" ht="15.75" customHeight="1" hidden="1">
      <c r="A40" s="178" t="s">
        <v>361</v>
      </c>
      <c r="B40" s="179"/>
      <c r="C40" s="4"/>
      <c r="D40" s="23"/>
      <c r="E40" s="180"/>
      <c r="F40" s="180"/>
      <c r="G40" s="180"/>
      <c r="H40" s="180"/>
      <c r="I40" s="180"/>
      <c r="J40" s="170"/>
      <c r="K40" s="123"/>
    </row>
    <row r="41" spans="1:11" ht="15.75" customHeight="1" hidden="1">
      <c r="A41" s="178" t="s">
        <v>504</v>
      </c>
      <c r="B41" s="179"/>
      <c r="C41" s="4"/>
      <c r="D41" s="23">
        <v>262</v>
      </c>
      <c r="E41" s="180"/>
      <c r="F41" s="180"/>
      <c r="G41" s="180"/>
      <c r="H41" s="180"/>
      <c r="I41" s="180"/>
      <c r="J41" s="170"/>
      <c r="K41" s="123"/>
    </row>
    <row r="42" spans="1:11" ht="15.75" customHeight="1" hidden="1">
      <c r="A42" s="1164" t="s">
        <v>557</v>
      </c>
      <c r="B42" s="1165"/>
      <c r="C42" s="4">
        <v>244</v>
      </c>
      <c r="D42" s="167">
        <v>290</v>
      </c>
      <c r="E42" s="557"/>
      <c r="F42" s="557"/>
      <c r="G42" s="557"/>
      <c r="H42" s="557"/>
      <c r="I42" s="557"/>
      <c r="J42" s="170"/>
      <c r="K42" s="123"/>
    </row>
    <row r="43" spans="1:11" ht="15.75" customHeight="1">
      <c r="A43" s="1166" t="s">
        <v>558</v>
      </c>
      <c r="B43" s="1173"/>
      <c r="C43" s="78">
        <v>244</v>
      </c>
      <c r="D43" s="167">
        <v>300</v>
      </c>
      <c r="E43" s="557">
        <f>SUM(E45:E48)</f>
        <v>2914875</v>
      </c>
      <c r="F43" s="557">
        <f>SUM(F45:F48)</f>
        <v>728718.75</v>
      </c>
      <c r="G43" s="557">
        <f>SUM(G45:G48)</f>
        <v>728718.75</v>
      </c>
      <c r="H43" s="557">
        <f>SUM(H45:H48)</f>
        <v>728718.75</v>
      </c>
      <c r="I43" s="557">
        <f>SUM(I45:I48)</f>
        <v>728718.75</v>
      </c>
      <c r="J43" s="170"/>
      <c r="K43" s="123"/>
    </row>
    <row r="44" spans="1:11" ht="15.75">
      <c r="A44" s="1164" t="s">
        <v>361</v>
      </c>
      <c r="B44" s="1165"/>
      <c r="C44" s="4"/>
      <c r="D44" s="23"/>
      <c r="E44" s="180"/>
      <c r="F44" s="180"/>
      <c r="G44" s="180"/>
      <c r="H44" s="180"/>
      <c r="I44" s="180"/>
      <c r="J44" s="170"/>
      <c r="K44" s="123"/>
    </row>
    <row r="45" spans="1:12" ht="15.75" customHeight="1">
      <c r="A45" s="1164" t="s">
        <v>146</v>
      </c>
      <c r="B45" s="1165"/>
      <c r="C45" s="4">
        <v>244</v>
      </c>
      <c r="D45" s="23">
        <v>310</v>
      </c>
      <c r="E45" s="180">
        <f>'КВР 200'!G195+'КВР 200'!G219</f>
        <v>1720580</v>
      </c>
      <c r="F45" s="180">
        <f>E45*25%</f>
        <v>430145</v>
      </c>
      <c r="G45" s="180">
        <f>E45*25%</f>
        <v>430145</v>
      </c>
      <c r="H45" s="180">
        <f>E45*25%</f>
        <v>430145</v>
      </c>
      <c r="I45" s="180">
        <f>E45*25%</f>
        <v>430145</v>
      </c>
      <c r="J45" s="170"/>
      <c r="K45" s="123"/>
      <c r="L45" s="123"/>
    </row>
    <row r="46" spans="1:11" ht="15.75" customHeight="1">
      <c r="A46" s="1164" t="s">
        <v>197</v>
      </c>
      <c r="B46" s="1165"/>
      <c r="C46" s="4">
        <v>244</v>
      </c>
      <c r="D46" s="23">
        <v>345</v>
      </c>
      <c r="E46" s="180">
        <f>'КВР 200'!G250</f>
        <v>0</v>
      </c>
      <c r="F46" s="180">
        <f>E46*25%</f>
        <v>0</v>
      </c>
      <c r="G46" s="180">
        <f>E46*25%</f>
        <v>0</v>
      </c>
      <c r="H46" s="180">
        <f>E46*25%</f>
        <v>0</v>
      </c>
      <c r="I46" s="180">
        <f>E46*25%</f>
        <v>0</v>
      </c>
      <c r="J46" s="170"/>
      <c r="K46" s="123"/>
    </row>
    <row r="47" spans="1:12" ht="15.75" customHeight="1">
      <c r="A47" s="1164" t="s">
        <v>569</v>
      </c>
      <c r="B47" s="1165"/>
      <c r="C47" s="4">
        <v>244</v>
      </c>
      <c r="D47" s="23">
        <v>346</v>
      </c>
      <c r="E47" s="180">
        <f>'КВР 200'!G274+'КВР 200'!G308+'КВР 200'!G334</f>
        <v>707045</v>
      </c>
      <c r="F47" s="180">
        <f>E47*25%</f>
        <v>176761.25</v>
      </c>
      <c r="G47" s="180">
        <f>E47*25%</f>
        <v>176761.25</v>
      </c>
      <c r="H47" s="180">
        <f>E47*25%</f>
        <v>176761.25</v>
      </c>
      <c r="I47" s="180">
        <f>E47*25%</f>
        <v>176761.25</v>
      </c>
      <c r="J47" s="170"/>
      <c r="K47" s="123"/>
      <c r="L47" s="123"/>
    </row>
    <row r="48" spans="1:12" ht="36" customHeight="1">
      <c r="A48" s="1164" t="s">
        <v>199</v>
      </c>
      <c r="B48" s="1165"/>
      <c r="C48" s="4">
        <v>244</v>
      </c>
      <c r="D48" s="4">
        <v>349</v>
      </c>
      <c r="E48" s="180">
        <f>'КВР 200'!G486</f>
        <v>487250</v>
      </c>
      <c r="F48" s="180">
        <f>E48*25%</f>
        <v>121812.5</v>
      </c>
      <c r="G48" s="180">
        <f>E48*25%</f>
        <v>121812.5</v>
      </c>
      <c r="H48" s="180">
        <f>E48*25%</f>
        <v>121812.5</v>
      </c>
      <c r="I48" s="180">
        <f>E48*25%</f>
        <v>121812.5</v>
      </c>
      <c r="J48" s="170"/>
      <c r="K48" s="123"/>
      <c r="L48" s="123"/>
    </row>
    <row r="49" spans="1:12" ht="45.75" customHeight="1">
      <c r="A49" s="1164" t="s">
        <v>600</v>
      </c>
      <c r="B49" s="1168"/>
      <c r="C49" s="4">
        <v>244</v>
      </c>
      <c r="D49" s="4">
        <v>353</v>
      </c>
      <c r="E49" s="180"/>
      <c r="F49" s="180">
        <f>E49*25%</f>
        <v>0</v>
      </c>
      <c r="G49" s="180">
        <f>E49*25%</f>
        <v>0</v>
      </c>
      <c r="H49" s="180">
        <f>E49*25%</f>
        <v>0</v>
      </c>
      <c r="I49" s="180">
        <f>E49*25%</f>
        <v>0</v>
      </c>
      <c r="J49" s="170"/>
      <c r="K49" s="123"/>
      <c r="L49" s="123"/>
    </row>
    <row r="50" spans="1:12" ht="36" customHeight="1">
      <c r="A50" s="1166" t="s">
        <v>163</v>
      </c>
      <c r="B50" s="1167"/>
      <c r="C50" s="78">
        <v>851</v>
      </c>
      <c r="D50" s="78">
        <v>291</v>
      </c>
      <c r="E50" s="557">
        <f>'КВР 800'!G21</f>
        <v>249.18</v>
      </c>
      <c r="F50" s="557">
        <f>E50</f>
        <v>249.18</v>
      </c>
      <c r="G50" s="557">
        <v>0</v>
      </c>
      <c r="H50" s="557">
        <v>0</v>
      </c>
      <c r="I50" s="557">
        <v>0</v>
      </c>
      <c r="J50" s="170"/>
      <c r="K50" s="123"/>
      <c r="L50" s="123"/>
    </row>
    <row r="51" spans="1:12" ht="36" customHeight="1">
      <c r="A51" s="1166" t="s">
        <v>166</v>
      </c>
      <c r="B51" s="1167"/>
      <c r="C51" s="78">
        <v>851</v>
      </c>
      <c r="D51" s="78">
        <v>291</v>
      </c>
      <c r="E51" s="557">
        <f>'КВР 800'!G34</f>
        <v>2000</v>
      </c>
      <c r="F51" s="557">
        <f>E51*25%</f>
        <v>500</v>
      </c>
      <c r="G51" s="557">
        <f>E51*25%</f>
        <v>500</v>
      </c>
      <c r="H51" s="557">
        <f>E51*25%</f>
        <v>500</v>
      </c>
      <c r="I51" s="557">
        <f>E51*25%</f>
        <v>500</v>
      </c>
      <c r="J51" s="170"/>
      <c r="K51" s="123"/>
      <c r="L51" s="123"/>
    </row>
    <row r="52" spans="1:11" ht="15.75" customHeight="1">
      <c r="A52" s="1164" t="s">
        <v>559</v>
      </c>
      <c r="B52" s="1165"/>
      <c r="C52" s="165"/>
      <c r="D52" s="24"/>
      <c r="E52" s="180"/>
      <c r="F52" s="180"/>
      <c r="G52" s="180"/>
      <c r="H52" s="180"/>
      <c r="I52" s="180"/>
      <c r="J52" s="170"/>
      <c r="K52" s="123"/>
    </row>
    <row r="53" spans="1:12" s="173" customFormat="1" ht="15.75" customHeight="1">
      <c r="A53" s="1178" t="s">
        <v>560</v>
      </c>
      <c r="B53" s="1179"/>
      <c r="C53" s="580"/>
      <c r="D53" s="585" t="s">
        <v>541</v>
      </c>
      <c r="E53" s="581">
        <f>F53+G53+H53+I53</f>
        <v>47602300.38763871</v>
      </c>
      <c r="F53" s="581">
        <f>F23+F31+F42+F43+F50+F51</f>
        <v>12578083.639555752</v>
      </c>
      <c r="G53" s="581">
        <f>G23+G31+G42+G43+G50+G51</f>
        <v>11223191.144263603</v>
      </c>
      <c r="H53" s="581">
        <f>H23+H31+H42+H43+H50+H51</f>
        <v>11223191.144263603</v>
      </c>
      <c r="I53" s="581">
        <f>I23+I31+I42+I43+I50+I51</f>
        <v>12577834.459555753</v>
      </c>
      <c r="J53" s="170"/>
      <c r="K53" s="172"/>
      <c r="L53" s="123"/>
    </row>
    <row r="54" spans="1:10" ht="12.75">
      <c r="A54" s="174"/>
      <c r="B54" s="174"/>
      <c r="C54" s="174"/>
      <c r="D54" s="174"/>
      <c r="E54" s="174"/>
      <c r="F54" s="174"/>
      <c r="G54" s="174"/>
      <c r="H54" s="174"/>
      <c r="I54" s="174"/>
      <c r="J54" s="123"/>
    </row>
    <row r="55" spans="1:10" ht="15.75">
      <c r="A55" s="175"/>
      <c r="J55" s="123"/>
    </row>
    <row r="56" spans="1:3" ht="15.75">
      <c r="A56" s="1176" t="s">
        <v>561</v>
      </c>
      <c r="B56" s="1176"/>
      <c r="C56" s="1176"/>
    </row>
    <row r="57" spans="1:9" ht="15.75">
      <c r="A57" s="176" t="s">
        <v>562</v>
      </c>
      <c r="B57" s="3"/>
      <c r="C57" s="3"/>
      <c r="D57" s="3"/>
      <c r="E57" s="3"/>
      <c r="F57" s="3"/>
      <c r="G57" s="3"/>
      <c r="H57" s="3"/>
      <c r="I57" s="3"/>
    </row>
    <row r="58" spans="1:4" ht="15.75">
      <c r="A58" s="1176" t="s">
        <v>563</v>
      </c>
      <c r="B58" s="1176"/>
      <c r="C58" s="1176"/>
      <c r="D58" s="3" t="s">
        <v>564</v>
      </c>
    </row>
    <row r="60" spans="1:3" ht="15.75">
      <c r="A60" s="1176" t="s">
        <v>565</v>
      </c>
      <c r="B60" s="1176"/>
      <c r="C60" s="1176"/>
    </row>
    <row r="61" spans="1:9" ht="15.75">
      <c r="A61" s="1177" t="s">
        <v>603</v>
      </c>
      <c r="B61" s="1177"/>
      <c r="C61" s="1177"/>
      <c r="D61" s="1177"/>
      <c r="E61" s="1177"/>
      <c r="F61" s="1177"/>
      <c r="G61" s="1177"/>
      <c r="H61" s="1177"/>
      <c r="I61" s="1177"/>
    </row>
    <row r="62" spans="1:4" ht="15.75">
      <c r="A62" s="175"/>
      <c r="D62" s="3" t="s">
        <v>564</v>
      </c>
    </row>
    <row r="63" ht="15.75">
      <c r="A63" s="175"/>
    </row>
    <row r="64" spans="1:9" ht="15.75">
      <c r="A64" s="1176" t="s">
        <v>709</v>
      </c>
      <c r="B64" s="1176"/>
      <c r="C64" s="1176"/>
      <c r="D64" s="1176"/>
      <c r="E64" s="1176"/>
      <c r="F64" s="1176"/>
      <c r="G64" s="1176"/>
      <c r="H64" s="1176"/>
      <c r="I64" s="1176"/>
    </row>
    <row r="65" spans="1:9" ht="15.75">
      <c r="A65" s="1176" t="s">
        <v>566</v>
      </c>
      <c r="B65" s="1176"/>
      <c r="C65" s="1176"/>
      <c r="D65" s="1176"/>
      <c r="E65" s="1176"/>
      <c r="F65" s="1176"/>
      <c r="G65" s="1176"/>
      <c r="H65" s="1176"/>
      <c r="I65" s="1176"/>
    </row>
    <row r="66" spans="2:9" ht="15.75">
      <c r="B66" s="3"/>
      <c r="C66" s="3" t="s">
        <v>710</v>
      </c>
      <c r="D66" s="3"/>
      <c r="E66" s="3"/>
      <c r="F66" s="3"/>
      <c r="G66" s="3"/>
      <c r="H66" s="3"/>
      <c r="I66" s="3"/>
    </row>
    <row r="67" ht="15.75">
      <c r="A67" s="175"/>
    </row>
    <row r="68" spans="2:9" ht="15.75">
      <c r="B68" s="3"/>
      <c r="C68" s="177"/>
      <c r="D68" s="3"/>
      <c r="E68" s="3"/>
      <c r="F68" s="3"/>
      <c r="G68" s="3"/>
      <c r="H68" s="3"/>
      <c r="I68" s="3"/>
    </row>
  </sheetData>
  <sheetProtection/>
  <mergeCells count="58">
    <mergeCell ref="A3:B4"/>
    <mergeCell ref="C3:C4"/>
    <mergeCell ref="A17:B17"/>
    <mergeCell ref="A19:B19"/>
    <mergeCell ref="A18:B18"/>
    <mergeCell ref="A12:B12"/>
    <mergeCell ref="A11:B11"/>
    <mergeCell ref="A13:B13"/>
    <mergeCell ref="A10:B10"/>
    <mergeCell ref="A15:B15"/>
    <mergeCell ref="A21:B21"/>
    <mergeCell ref="A22:B22"/>
    <mergeCell ref="A30:B30"/>
    <mergeCell ref="A60:C60"/>
    <mergeCell ref="A29:B29"/>
    <mergeCell ref="A53:B53"/>
    <mergeCell ref="A48:B48"/>
    <mergeCell ref="A47:B47"/>
    <mergeCell ref="A64:I64"/>
    <mergeCell ref="A65:I65"/>
    <mergeCell ref="A56:C56"/>
    <mergeCell ref="A58:C58"/>
    <mergeCell ref="A27:B27"/>
    <mergeCell ref="A28:B28"/>
    <mergeCell ref="A35:B35"/>
    <mergeCell ref="A52:B52"/>
    <mergeCell ref="A61:I61"/>
    <mergeCell ref="A33:B33"/>
    <mergeCell ref="A9:B9"/>
    <mergeCell ref="A36:B36"/>
    <mergeCell ref="A23:B23"/>
    <mergeCell ref="A24:B24"/>
    <mergeCell ref="A25:B25"/>
    <mergeCell ref="A26:B26"/>
    <mergeCell ref="A14:B14"/>
    <mergeCell ref="A16:B16"/>
    <mergeCell ref="A34:B34"/>
    <mergeCell ref="A20:B20"/>
    <mergeCell ref="E3:E4"/>
    <mergeCell ref="F3:I3"/>
    <mergeCell ref="A46:B46"/>
    <mergeCell ref="A45:B45"/>
    <mergeCell ref="A31:B31"/>
    <mergeCell ref="A32:B32"/>
    <mergeCell ref="A37:B37"/>
    <mergeCell ref="A38:B38"/>
    <mergeCell ref="A42:B42"/>
    <mergeCell ref="A43:B43"/>
    <mergeCell ref="A5:B5"/>
    <mergeCell ref="A51:B51"/>
    <mergeCell ref="A49:B49"/>
    <mergeCell ref="A1:D1"/>
    <mergeCell ref="D3:D4"/>
    <mergeCell ref="A50:B50"/>
    <mergeCell ref="A44:B44"/>
    <mergeCell ref="A6:B6"/>
    <mergeCell ref="A7:B7"/>
    <mergeCell ref="A8:B8"/>
  </mergeCells>
  <printOptions/>
  <pageMargins left="0.7" right="0.7" top="0.75" bottom="0.75" header="0.3" footer="0.3"/>
  <pageSetup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S577"/>
  <sheetViews>
    <sheetView view="pageBreakPreview" zoomScale="75" zoomScaleNormal="88" zoomScaleSheetLayoutView="75" zoomScalePageLayoutView="0" workbookViewId="0" topLeftCell="A40">
      <selection activeCell="R21" sqref="R21"/>
    </sheetView>
  </sheetViews>
  <sheetFormatPr defaultColWidth="9.140625" defaultRowHeight="12.75"/>
  <cols>
    <col min="1" max="1" width="52.140625" style="8" customWidth="1"/>
    <col min="2" max="3" width="10.8515625" style="8" customWidth="1"/>
    <col min="4" max="4" width="15.140625" style="205" customWidth="1"/>
    <col min="5" max="5" width="14.28125" style="205" customWidth="1"/>
    <col min="6" max="6" width="14.00390625" style="212" customWidth="1"/>
    <col min="7" max="7" width="16.140625" style="212" customWidth="1"/>
    <col min="8" max="8" width="16.00390625" style="212" customWidth="1"/>
    <col min="9" max="9" width="10.57421875" style="212" customWidth="1"/>
    <col min="10" max="10" width="14.7109375" style="212" customWidth="1"/>
    <col min="11" max="11" width="16.421875" style="223" customWidth="1"/>
    <col min="12" max="12" width="16.00390625" style="8" customWidth="1"/>
    <col min="13" max="13" width="9.421875" style="8" customWidth="1"/>
    <col min="14" max="16384" width="9.140625" style="8" customWidth="1"/>
  </cols>
  <sheetData>
    <row r="1" spans="1:13" ht="15.75">
      <c r="A1" s="287"/>
      <c r="B1" s="287"/>
      <c r="C1" s="287"/>
      <c r="D1" s="287"/>
      <c r="E1" s="287"/>
      <c r="F1" s="287"/>
      <c r="G1" s="287"/>
      <c r="H1" s="287"/>
      <c r="I1" s="287"/>
      <c r="J1" s="287"/>
      <c r="K1" s="287"/>
      <c r="L1" s="287"/>
      <c r="M1" s="491"/>
    </row>
    <row r="2" spans="1:13" ht="18.75">
      <c r="A2" s="287"/>
      <c r="B2" s="287"/>
      <c r="C2" s="492"/>
      <c r="D2" s="493"/>
      <c r="E2" s="287"/>
      <c r="F2" s="493"/>
      <c r="G2" s="493"/>
      <c r="H2" s="493"/>
      <c r="I2" s="492" t="s">
        <v>13</v>
      </c>
      <c r="J2" s="494"/>
      <c r="K2" s="287"/>
      <c r="L2" s="287"/>
      <c r="M2" s="287"/>
    </row>
    <row r="3" spans="1:13" ht="18.75">
      <c r="A3" s="287"/>
      <c r="B3" s="287"/>
      <c r="C3" s="495"/>
      <c r="D3" s="493"/>
      <c r="E3" s="493"/>
      <c r="F3" s="493"/>
      <c r="G3" s="493"/>
      <c r="H3" s="493"/>
      <c r="I3" s="496" t="s">
        <v>14</v>
      </c>
      <c r="J3" s="497"/>
      <c r="K3" s="287"/>
      <c r="L3" s="287"/>
      <c r="M3" s="287"/>
    </row>
    <row r="4" spans="1:13" ht="18.75">
      <c r="A4" s="287"/>
      <c r="B4" s="287"/>
      <c r="C4" s="495"/>
      <c r="D4" s="493"/>
      <c r="E4" s="493"/>
      <c r="F4" s="493"/>
      <c r="G4" s="493"/>
      <c r="H4" s="493"/>
      <c r="I4" s="287"/>
      <c r="J4" s="497"/>
      <c r="K4" s="287"/>
      <c r="L4" s="287"/>
      <c r="M4" s="287"/>
    </row>
    <row r="5" spans="1:13" ht="18.75">
      <c r="A5" s="287"/>
      <c r="B5" s="287"/>
      <c r="C5" s="498"/>
      <c r="D5" s="493"/>
      <c r="E5" s="493"/>
      <c r="F5" s="493"/>
      <c r="G5" s="493"/>
      <c r="H5" s="493"/>
      <c r="I5" s="495"/>
      <c r="J5" s="497"/>
      <c r="K5" s="287"/>
      <c r="L5" s="287"/>
      <c r="M5" s="287"/>
    </row>
    <row r="6" spans="1:13" ht="18.75">
      <c r="A6" s="287"/>
      <c r="B6" s="287"/>
      <c r="C6" s="495"/>
      <c r="D6" s="493"/>
      <c r="E6" s="493"/>
      <c r="F6" s="493"/>
      <c r="G6" s="493"/>
      <c r="H6" s="493"/>
      <c r="I6" s="495" t="s">
        <v>17</v>
      </c>
      <c r="J6" s="497"/>
      <c r="K6" s="287"/>
      <c r="L6" s="287"/>
      <c r="M6" s="287"/>
    </row>
    <row r="7" spans="1:13" ht="24.75" customHeight="1">
      <c r="A7" s="287"/>
      <c r="B7" s="287"/>
      <c r="C7" s="495"/>
      <c r="D7" s="493"/>
      <c r="E7" s="493"/>
      <c r="F7" s="493"/>
      <c r="G7" s="493"/>
      <c r="H7" s="493"/>
      <c r="I7" s="495" t="s">
        <v>15</v>
      </c>
      <c r="J7" s="497"/>
      <c r="K7" s="287"/>
      <c r="L7" s="287"/>
      <c r="M7" s="287"/>
    </row>
    <row r="8" spans="1:14" ht="15.75">
      <c r="A8" s="499"/>
      <c r="B8" s="499"/>
      <c r="C8" s="287"/>
      <c r="D8" s="499"/>
      <c r="E8" s="499"/>
      <c r="F8" s="499"/>
      <c r="G8" s="499"/>
      <c r="H8" s="499"/>
      <c r="I8" s="499"/>
      <c r="J8" s="497"/>
      <c r="K8" s="499"/>
      <c r="L8" s="499"/>
      <c r="M8" s="287"/>
      <c r="N8" s="11"/>
    </row>
    <row r="9" spans="1:19" ht="20.25">
      <c r="A9" s="1191" t="s">
        <v>601</v>
      </c>
      <c r="B9" s="1191"/>
      <c r="C9" s="1191"/>
      <c r="D9" s="1191"/>
      <c r="E9" s="1191"/>
      <c r="F9" s="1191"/>
      <c r="G9" s="1191"/>
      <c r="H9" s="1191"/>
      <c r="I9" s="1191"/>
      <c r="J9" s="1191"/>
      <c r="K9" s="1191"/>
      <c r="L9" s="1191"/>
      <c r="M9" s="1191"/>
      <c r="N9" s="12"/>
      <c r="O9" s="12"/>
      <c r="P9" s="12"/>
      <c r="Q9" s="12"/>
      <c r="R9" s="12"/>
      <c r="S9" s="12"/>
    </row>
    <row r="10" spans="1:13" ht="9.75" customHeight="1">
      <c r="A10" s="500"/>
      <c r="B10" s="500"/>
      <c r="C10" s="500"/>
      <c r="D10" s="500"/>
      <c r="E10" s="500"/>
      <c r="F10" s="500"/>
      <c r="G10" s="500"/>
      <c r="H10" s="501"/>
      <c r="I10" s="501"/>
      <c r="J10" s="501"/>
      <c r="K10" s="502"/>
      <c r="L10" s="502"/>
      <c r="M10" s="503"/>
    </row>
    <row r="11" spans="1:19" ht="18.75" customHeight="1">
      <c r="A11" s="1192" t="s">
        <v>572</v>
      </c>
      <c r="B11" s="1192"/>
      <c r="C11" s="1192"/>
      <c r="D11" s="1192"/>
      <c r="E11" s="1192"/>
      <c r="F11" s="1192"/>
      <c r="G11" s="1192"/>
      <c r="H11" s="1192"/>
      <c r="I11" s="1192"/>
      <c r="J11" s="1192"/>
      <c r="K11" s="1192"/>
      <c r="L11" s="1192"/>
      <c r="M11" s="1192"/>
      <c r="N11" s="13"/>
      <c r="O11" s="13"/>
      <c r="P11" s="13"/>
      <c r="Q11" s="13"/>
      <c r="R11" s="13"/>
      <c r="S11" s="13"/>
    </row>
    <row r="12" spans="1:19" ht="27" customHeight="1">
      <c r="A12" s="1190" t="s">
        <v>211</v>
      </c>
      <c r="B12" s="1190"/>
      <c r="C12" s="1190"/>
      <c r="D12" s="1190"/>
      <c r="E12" s="1190"/>
      <c r="F12" s="1190"/>
      <c r="G12" s="1190"/>
      <c r="H12" s="1190"/>
      <c r="I12" s="1190"/>
      <c r="J12" s="1190"/>
      <c r="K12" s="1190"/>
      <c r="L12" s="1190"/>
      <c r="M12" s="1190"/>
      <c r="N12" s="14"/>
      <c r="O12" s="14"/>
      <c r="P12" s="14"/>
      <c r="Q12" s="14"/>
      <c r="R12" s="14"/>
      <c r="S12" s="14"/>
    </row>
    <row r="13" spans="1:13" ht="15.75">
      <c r="A13" s="9"/>
      <c r="B13" s="9"/>
      <c r="C13" s="10"/>
      <c r="D13" s="206"/>
      <c r="E13" s="206"/>
      <c r="F13" s="213"/>
      <c r="G13" s="213"/>
      <c r="H13" s="213"/>
      <c r="I13" s="213"/>
      <c r="J13" s="213"/>
      <c r="K13" s="224"/>
      <c r="L13" s="1188"/>
      <c r="M13" s="1188"/>
    </row>
    <row r="14" spans="1:13" ht="15.75">
      <c r="A14" s="1189" t="s">
        <v>20</v>
      </c>
      <c r="B14" s="1189" t="s">
        <v>81</v>
      </c>
      <c r="C14" s="1189" t="s">
        <v>21</v>
      </c>
      <c r="D14" s="1193" t="s">
        <v>243</v>
      </c>
      <c r="E14" s="1193"/>
      <c r="F14" s="1184" t="s">
        <v>244</v>
      </c>
      <c r="G14" s="1184"/>
      <c r="H14" s="1184"/>
      <c r="I14" s="1184"/>
      <c r="J14" s="1184"/>
      <c r="K14" s="1185" t="s">
        <v>663</v>
      </c>
      <c r="L14" s="1186"/>
      <c r="M14" s="1187"/>
    </row>
    <row r="15" spans="1:13" ht="82.5" customHeight="1">
      <c r="A15" s="1189"/>
      <c r="B15" s="1189"/>
      <c r="C15" s="1189"/>
      <c r="D15" s="207" t="s">
        <v>18</v>
      </c>
      <c r="E15" s="207" t="s">
        <v>19</v>
      </c>
      <c r="F15" s="214" t="s">
        <v>22</v>
      </c>
      <c r="G15" s="215" t="s">
        <v>684</v>
      </c>
      <c r="H15" s="215" t="s">
        <v>685</v>
      </c>
      <c r="I15" s="214" t="s">
        <v>23</v>
      </c>
      <c r="J15" s="214" t="s">
        <v>686</v>
      </c>
      <c r="K15" s="225" t="s">
        <v>24</v>
      </c>
      <c r="L15" s="16" t="s">
        <v>27</v>
      </c>
      <c r="M15" s="15" t="s">
        <v>25</v>
      </c>
    </row>
    <row r="16" spans="1:13" ht="15.75">
      <c r="A16" s="30">
        <v>1</v>
      </c>
      <c r="B16" s="30">
        <v>2</v>
      </c>
      <c r="C16" s="30">
        <v>3</v>
      </c>
      <c r="D16" s="208">
        <v>4</v>
      </c>
      <c r="E16" s="208">
        <v>5</v>
      </c>
      <c r="F16" s="216">
        <v>6</v>
      </c>
      <c r="G16" s="216">
        <v>7</v>
      </c>
      <c r="H16" s="216">
        <v>8</v>
      </c>
      <c r="I16" s="216">
        <v>9</v>
      </c>
      <c r="J16" s="216">
        <v>10</v>
      </c>
      <c r="K16" s="226">
        <v>11</v>
      </c>
      <c r="L16" s="30">
        <v>12</v>
      </c>
      <c r="M16" s="30">
        <v>13</v>
      </c>
    </row>
    <row r="17" spans="1:13" ht="15.75">
      <c r="A17" s="31" t="s">
        <v>26</v>
      </c>
      <c r="B17" s="31"/>
      <c r="C17" s="32"/>
      <c r="D17" s="209">
        <f>D18+D32+D56+D62+D65</f>
        <v>38420413.48</v>
      </c>
      <c r="E17" s="209">
        <f>E18+E32+E56+E62+E65</f>
        <v>44330104.69</v>
      </c>
      <c r="F17" s="217">
        <f>F18+F32+F56+F62+F65</f>
        <v>33923832.65</v>
      </c>
      <c r="G17" s="217">
        <f>G18+G32+G56+G62+G65</f>
        <v>47290396.92</v>
      </c>
      <c r="H17" s="217">
        <f>H18+H32+H56+H62+H65</f>
        <v>36972483.32</v>
      </c>
      <c r="I17" s="218">
        <f>H17/G17</f>
        <v>0.7818179953647976</v>
      </c>
      <c r="J17" s="217">
        <f>J18+J32+J56+J62+J65</f>
        <v>47290427</v>
      </c>
      <c r="K17" s="506">
        <f>K18+K32+K56+K62+K65</f>
        <v>47602300.38267868</v>
      </c>
      <c r="L17" s="61">
        <f>L18+L32+L56+L62+L65</f>
        <v>1352153.2626786805</v>
      </c>
      <c r="M17" s="62">
        <f aca="true" t="shared" si="0" ref="M17:M74">K17/G17-100%</f>
        <v>0.006595492594539287</v>
      </c>
    </row>
    <row r="18" spans="1:13" ht="15.75">
      <c r="A18" s="59" t="s">
        <v>122</v>
      </c>
      <c r="B18" s="55" t="s">
        <v>119</v>
      </c>
      <c r="C18" s="58"/>
      <c r="D18" s="210">
        <f>D19+D21+D27+D30</f>
        <v>25178075.04</v>
      </c>
      <c r="E18" s="210">
        <f>E19+E21+E27+E30</f>
        <v>30070346.59</v>
      </c>
      <c r="F18" s="219">
        <f>F19+F21+F27+F30</f>
        <v>21252182.4</v>
      </c>
      <c r="G18" s="219">
        <f>G19+G21+G27+G30</f>
        <v>33578496.87</v>
      </c>
      <c r="H18" s="219">
        <f>H19+H21+H27+H30</f>
        <v>24908877.98</v>
      </c>
      <c r="I18" s="220">
        <f aca="true" t="shared" si="1" ref="I18:I76">H18/G18</f>
        <v>0.7418103936109872</v>
      </c>
      <c r="J18" s="219">
        <f>J19+J21+J27+J30</f>
        <v>33578497</v>
      </c>
      <c r="K18" s="227">
        <f>K19+K21+K27+K30</f>
        <v>33575251.74621793</v>
      </c>
      <c r="L18" s="65">
        <f>L19+L21+L27+L30</f>
        <v>-3245.1237820692186</v>
      </c>
      <c r="M18" s="66">
        <f t="shared" si="0"/>
        <v>-9.664291390509838E-05</v>
      </c>
    </row>
    <row r="19" spans="1:13" ht="15.75">
      <c r="A19" s="59" t="s">
        <v>123</v>
      </c>
      <c r="B19" s="55" t="s">
        <v>120</v>
      </c>
      <c r="C19" s="58"/>
      <c r="D19" s="210">
        <f>D20</f>
        <v>17777131.49</v>
      </c>
      <c r="E19" s="210">
        <f>E20</f>
        <v>22190818.31</v>
      </c>
      <c r="F19" s="219">
        <f>F20</f>
        <v>15602938</v>
      </c>
      <c r="G19" s="219">
        <f>G20</f>
        <v>24730338</v>
      </c>
      <c r="H19" s="219">
        <f>H20</f>
        <v>18311608</v>
      </c>
      <c r="I19" s="220">
        <f t="shared" si="1"/>
        <v>0.740451181864154</v>
      </c>
      <c r="J19" s="219">
        <f>J20</f>
        <v>24730338</v>
      </c>
      <c r="K19" s="227">
        <f>K20</f>
        <v>24813043</v>
      </c>
      <c r="L19" s="65">
        <f>L20</f>
        <v>82705</v>
      </c>
      <c r="M19" s="66">
        <f t="shared" si="0"/>
        <v>0.0033442729331074617</v>
      </c>
    </row>
    <row r="20" spans="1:13" ht="15.75">
      <c r="A20" s="57" t="s">
        <v>130</v>
      </c>
      <c r="B20" s="56" t="s">
        <v>120</v>
      </c>
      <c r="C20" s="58">
        <v>211</v>
      </c>
      <c r="D20" s="211">
        <v>17777131.49</v>
      </c>
      <c r="E20" s="211">
        <v>22190818.31</v>
      </c>
      <c r="F20" s="221">
        <v>15602938</v>
      </c>
      <c r="G20" s="221">
        <v>24730338</v>
      </c>
      <c r="H20" s="221">
        <v>18311608</v>
      </c>
      <c r="I20" s="222">
        <f t="shared" si="1"/>
        <v>0.740451181864154</v>
      </c>
      <c r="J20" s="221">
        <v>24730338</v>
      </c>
      <c r="K20" s="228">
        <f>'КВР 100'!G4</f>
        <v>24813043</v>
      </c>
      <c r="L20" s="63">
        <f>K20-G20</f>
        <v>82705</v>
      </c>
      <c r="M20" s="64">
        <f>K20/G20-100%</f>
        <v>0.0033442729331074617</v>
      </c>
    </row>
    <row r="21" spans="1:13" ht="28.5">
      <c r="A21" s="59" t="s">
        <v>124</v>
      </c>
      <c r="B21" s="55">
        <v>112</v>
      </c>
      <c r="C21" s="58"/>
      <c r="D21" s="210">
        <f>SUM(D22:D26)</f>
        <v>2032250</v>
      </c>
      <c r="E21" s="210">
        <f>SUM(E22:E26)</f>
        <v>1332370.73</v>
      </c>
      <c r="F21" s="219">
        <f>SUM(F22:F26)</f>
        <v>937157.4</v>
      </c>
      <c r="G21" s="219">
        <f>SUM(G22:G26)</f>
        <v>1498921.95</v>
      </c>
      <c r="H21" s="219">
        <f>SUM(H22:H26)</f>
        <v>1115260.98</v>
      </c>
      <c r="I21" s="220">
        <f t="shared" si="1"/>
        <v>0.7440420630307002</v>
      </c>
      <c r="J21" s="219">
        <f>SUM(J22:J25)</f>
        <v>1498922</v>
      </c>
      <c r="K21" s="505">
        <f>SUM(K22:K25)</f>
        <v>1436245</v>
      </c>
      <c r="L21" s="183">
        <f>SUM(L22:L26)</f>
        <v>-62676.94999999998</v>
      </c>
      <c r="M21" s="182">
        <f>K21/G21-100%</f>
        <v>-0.041814685547836516</v>
      </c>
    </row>
    <row r="22" spans="1:13" ht="30">
      <c r="A22" s="57" t="s">
        <v>175</v>
      </c>
      <c r="B22" s="56">
        <v>112</v>
      </c>
      <c r="C22" s="58">
        <v>212</v>
      </c>
      <c r="D22" s="211">
        <v>66150</v>
      </c>
      <c r="E22" s="211">
        <v>32585</v>
      </c>
      <c r="F22" s="221">
        <v>46550</v>
      </c>
      <c r="G22" s="221">
        <v>46550</v>
      </c>
      <c r="H22" s="221">
        <v>10850</v>
      </c>
      <c r="I22" s="222">
        <f t="shared" si="1"/>
        <v>0.23308270676691728</v>
      </c>
      <c r="J22" s="221">
        <v>46550</v>
      </c>
      <c r="K22" s="228">
        <f>'КВР 100'!G8</f>
        <v>34300</v>
      </c>
      <c r="L22" s="184">
        <f>K22-F22</f>
        <v>-12250</v>
      </c>
      <c r="M22" s="64">
        <f t="shared" si="0"/>
        <v>-0.26315789473684215</v>
      </c>
    </row>
    <row r="23" spans="1:15" ht="30">
      <c r="A23" s="57" t="s">
        <v>177</v>
      </c>
      <c r="B23" s="56">
        <v>112</v>
      </c>
      <c r="C23" s="58">
        <v>214</v>
      </c>
      <c r="D23" s="211">
        <v>1525940</v>
      </c>
      <c r="E23" s="211">
        <v>904625.8</v>
      </c>
      <c r="F23" s="221">
        <v>654512.4</v>
      </c>
      <c r="G23" s="221">
        <v>1057244.99</v>
      </c>
      <c r="H23" s="221">
        <v>995488.98</v>
      </c>
      <c r="I23" s="222">
        <f t="shared" si="1"/>
        <v>0.9415877960320247</v>
      </c>
      <c r="J23" s="221">
        <v>1057245</v>
      </c>
      <c r="K23" s="228">
        <f>'КВР 100'!G52</f>
        <v>1057245</v>
      </c>
      <c r="L23" s="184">
        <f>K23-G23</f>
        <v>0.010000000009313226</v>
      </c>
      <c r="M23" s="64">
        <f t="shared" si="0"/>
        <v>9.458545724427836E-09</v>
      </c>
      <c r="O23" s="504"/>
    </row>
    <row r="24" spans="1:13" ht="15.75">
      <c r="A24" s="57" t="s">
        <v>88</v>
      </c>
      <c r="B24" s="56">
        <v>112</v>
      </c>
      <c r="C24" s="58">
        <v>222</v>
      </c>
      <c r="D24" s="211">
        <v>99030.1</v>
      </c>
      <c r="E24" s="211">
        <v>99030.1</v>
      </c>
      <c r="F24" s="221">
        <v>0</v>
      </c>
      <c r="G24" s="221">
        <v>159031.96</v>
      </c>
      <c r="H24" s="221">
        <v>0</v>
      </c>
      <c r="I24" s="222">
        <f t="shared" si="1"/>
        <v>0</v>
      </c>
      <c r="J24" s="221">
        <v>159032</v>
      </c>
      <c r="K24" s="228">
        <f>'КВР 100'!G74</f>
        <v>30000</v>
      </c>
      <c r="L24" s="184">
        <f>K24-G24</f>
        <v>-129031.95999999999</v>
      </c>
      <c r="M24" s="64">
        <f>K24/G24-100%</f>
        <v>-0.8113586728101697</v>
      </c>
    </row>
    <row r="25" spans="1:13" ht="15.75">
      <c r="A25" s="57" t="s">
        <v>127</v>
      </c>
      <c r="B25" s="56">
        <v>112</v>
      </c>
      <c r="C25" s="58">
        <v>226</v>
      </c>
      <c r="D25" s="211">
        <v>341129.9</v>
      </c>
      <c r="E25" s="211">
        <v>296129.83</v>
      </c>
      <c r="F25" s="221">
        <v>236095</v>
      </c>
      <c r="G25" s="221">
        <v>236095</v>
      </c>
      <c r="H25" s="221">
        <v>108922</v>
      </c>
      <c r="I25" s="222">
        <f t="shared" si="1"/>
        <v>0.4613481861115229</v>
      </c>
      <c r="J25" s="221">
        <v>236095</v>
      </c>
      <c r="K25" s="228">
        <f>'КВР 100'!G80+'КВР 100'!G32</f>
        <v>314700</v>
      </c>
      <c r="L25" s="184">
        <f>K25-F25</f>
        <v>78605</v>
      </c>
      <c r="M25" s="64">
        <f t="shared" si="0"/>
        <v>0.3329380122408352</v>
      </c>
    </row>
    <row r="26" spans="1:13" ht="30" hidden="1">
      <c r="A26" s="57" t="s">
        <v>599</v>
      </c>
      <c r="B26" s="56" t="s">
        <v>478</v>
      </c>
      <c r="C26" s="58">
        <v>262</v>
      </c>
      <c r="D26" s="211"/>
      <c r="E26" s="211"/>
      <c r="F26" s="221"/>
      <c r="G26" s="221"/>
      <c r="H26" s="221"/>
      <c r="I26" s="222"/>
      <c r="J26" s="221"/>
      <c r="K26" s="228">
        <f>'КВР 100'!G81</f>
        <v>0</v>
      </c>
      <c r="L26" s="184">
        <f>K26-G26</f>
        <v>0</v>
      </c>
      <c r="M26" s="64" t="e">
        <f t="shared" si="0"/>
        <v>#DIV/0!</v>
      </c>
    </row>
    <row r="27" spans="1:13" ht="57" hidden="1">
      <c r="A27" s="59" t="s">
        <v>126</v>
      </c>
      <c r="B27" s="55" t="s">
        <v>125</v>
      </c>
      <c r="C27" s="58"/>
      <c r="D27" s="210">
        <f>SUM(D28:D29)</f>
        <v>0</v>
      </c>
      <c r="E27" s="210">
        <f>SUM(E28:E29)</f>
        <v>0</v>
      </c>
      <c r="F27" s="219">
        <f>SUM(F28:F29)</f>
        <v>0</v>
      </c>
      <c r="G27" s="219">
        <f>SUM(G28:G29)</f>
        <v>0</v>
      </c>
      <c r="H27" s="219">
        <f>SUM(H28:H29)</f>
        <v>0</v>
      </c>
      <c r="I27" s="220" t="e">
        <f t="shared" si="1"/>
        <v>#DIV/0!</v>
      </c>
      <c r="J27" s="219">
        <f>SUM(J28:J29)</f>
        <v>0</v>
      </c>
      <c r="K27" s="227">
        <f>SUM(K28:K29)</f>
        <v>0</v>
      </c>
      <c r="L27" s="183">
        <f>SUM(L28:L29)</f>
        <v>0</v>
      </c>
      <c r="M27" s="66" t="e">
        <f t="shared" si="0"/>
        <v>#DIV/0!</v>
      </c>
    </row>
    <row r="28" spans="1:13" ht="15.75" hidden="1">
      <c r="A28" s="57" t="s">
        <v>127</v>
      </c>
      <c r="B28" s="56" t="s">
        <v>125</v>
      </c>
      <c r="C28" s="58">
        <v>226</v>
      </c>
      <c r="D28" s="211"/>
      <c r="E28" s="211"/>
      <c r="F28" s="221"/>
      <c r="G28" s="221"/>
      <c r="H28" s="221"/>
      <c r="I28" s="222" t="e">
        <f t="shared" si="1"/>
        <v>#DIV/0!</v>
      </c>
      <c r="J28" s="221"/>
      <c r="K28" s="228">
        <f>'КВР 100'!G129</f>
        <v>0</v>
      </c>
      <c r="L28" s="184">
        <f>K28-G28</f>
        <v>0</v>
      </c>
      <c r="M28" s="64" t="e">
        <f t="shared" si="0"/>
        <v>#DIV/0!</v>
      </c>
    </row>
    <row r="29" spans="1:13" ht="17.25" customHeight="1" hidden="1">
      <c r="A29" s="57" t="s">
        <v>184</v>
      </c>
      <c r="B29" s="56" t="s">
        <v>125</v>
      </c>
      <c r="C29" s="58">
        <v>296</v>
      </c>
      <c r="D29" s="211"/>
      <c r="E29" s="211"/>
      <c r="F29" s="221"/>
      <c r="G29" s="221"/>
      <c r="H29" s="221"/>
      <c r="I29" s="222" t="e">
        <f t="shared" si="1"/>
        <v>#DIV/0!</v>
      </c>
      <c r="J29" s="221"/>
      <c r="K29" s="228">
        <f>'КВР 100'!G135</f>
        <v>0</v>
      </c>
      <c r="L29" s="184">
        <f>K29-G29</f>
        <v>0</v>
      </c>
      <c r="M29" s="64" t="e">
        <f t="shared" si="0"/>
        <v>#DIV/0!</v>
      </c>
    </row>
    <row r="30" spans="1:13" ht="47.25" customHeight="1">
      <c r="A30" s="59" t="s">
        <v>128</v>
      </c>
      <c r="B30" s="55" t="s">
        <v>129</v>
      </c>
      <c r="C30" s="58"/>
      <c r="D30" s="210">
        <f>D31</f>
        <v>5368693.55</v>
      </c>
      <c r="E30" s="210">
        <f>E31</f>
        <v>6547157.55</v>
      </c>
      <c r="F30" s="219">
        <f>F31</f>
        <v>4712087</v>
      </c>
      <c r="G30" s="219">
        <f>G31</f>
        <v>7349236.92</v>
      </c>
      <c r="H30" s="219">
        <f>H31</f>
        <v>5482009</v>
      </c>
      <c r="I30" s="220">
        <f t="shared" si="1"/>
        <v>0.745929007279847</v>
      </c>
      <c r="J30" s="219">
        <f>J31</f>
        <v>7349237</v>
      </c>
      <c r="K30" s="227">
        <f>K31</f>
        <v>7325963.746217931</v>
      </c>
      <c r="L30" s="183">
        <f>L31</f>
        <v>-23273.173782069236</v>
      </c>
      <c r="M30" s="66">
        <f t="shared" si="0"/>
        <v>-0.0031667469746055055</v>
      </c>
    </row>
    <row r="31" spans="1:13" ht="15.75">
      <c r="A31" s="57" t="s">
        <v>131</v>
      </c>
      <c r="B31" s="56" t="s">
        <v>129</v>
      </c>
      <c r="C31" s="58">
        <v>213</v>
      </c>
      <c r="D31" s="211">
        <v>5368693.55</v>
      </c>
      <c r="E31" s="211">
        <v>6547157.55</v>
      </c>
      <c r="F31" s="221">
        <v>4712087</v>
      </c>
      <c r="G31" s="221">
        <v>7349236.92</v>
      </c>
      <c r="H31" s="221">
        <v>5482009</v>
      </c>
      <c r="I31" s="222">
        <f t="shared" si="1"/>
        <v>0.745929007279847</v>
      </c>
      <c r="J31" s="221">
        <v>7349237</v>
      </c>
      <c r="K31" s="228">
        <f>'КВР 100'!G139</f>
        <v>7325963.746217931</v>
      </c>
      <c r="L31" s="184">
        <f>K31-G31</f>
        <v>-23273.173782069236</v>
      </c>
      <c r="M31" s="64">
        <f t="shared" si="0"/>
        <v>-0.0031667469746055055</v>
      </c>
    </row>
    <row r="32" spans="1:13" ht="28.5">
      <c r="A32" s="59" t="s">
        <v>132</v>
      </c>
      <c r="B32" s="55" t="s">
        <v>133</v>
      </c>
      <c r="C32" s="58"/>
      <c r="D32" s="210">
        <f>D33+D35</f>
        <v>13242089.260000002</v>
      </c>
      <c r="E32" s="210">
        <f>E33+E35</f>
        <v>14257874.06</v>
      </c>
      <c r="F32" s="219">
        <f>F33+F35</f>
        <v>12667401.25</v>
      </c>
      <c r="G32" s="219">
        <f>G33+G35</f>
        <v>13705651.05</v>
      </c>
      <c r="H32" s="219">
        <f>H33+H35</f>
        <v>12057356.34</v>
      </c>
      <c r="I32" s="220">
        <f t="shared" si="1"/>
        <v>0.879736124611169</v>
      </c>
      <c r="J32" s="219">
        <f>J33+J35</f>
        <v>13705681</v>
      </c>
      <c r="K32" s="227">
        <f>K33+K35</f>
        <v>14024799.456460748</v>
      </c>
      <c r="L32" s="183">
        <f>L33+L35</f>
        <v>1357398.2064607497</v>
      </c>
      <c r="M32" s="66">
        <f>K32/G32-100%</f>
        <v>0.023285899027813528</v>
      </c>
    </row>
    <row r="33" spans="1:13" ht="42.75">
      <c r="A33" s="59" t="s">
        <v>136</v>
      </c>
      <c r="B33" s="55" t="s">
        <v>137</v>
      </c>
      <c r="C33" s="58"/>
      <c r="D33" s="210">
        <f>D34</f>
        <v>0</v>
      </c>
      <c r="E33" s="210">
        <f>E34</f>
        <v>39444.83</v>
      </c>
      <c r="F33" s="219">
        <f>F34</f>
        <v>0</v>
      </c>
      <c r="G33" s="219">
        <v>0</v>
      </c>
      <c r="H33" s="219">
        <f>H34</f>
        <v>0</v>
      </c>
      <c r="I33" s="220" t="e">
        <f t="shared" si="1"/>
        <v>#DIV/0!</v>
      </c>
      <c r="J33" s="219">
        <f>J34</f>
        <v>0</v>
      </c>
      <c r="K33" s="227">
        <f>K34</f>
        <v>0</v>
      </c>
      <c r="L33" s="183">
        <f>L34</f>
        <v>0</v>
      </c>
      <c r="M33" s="66" t="e">
        <f t="shared" si="0"/>
        <v>#DIV/0!</v>
      </c>
    </row>
    <row r="34" spans="1:13" ht="15.75">
      <c r="A34" s="57" t="s">
        <v>138</v>
      </c>
      <c r="B34" s="56" t="s">
        <v>137</v>
      </c>
      <c r="C34" s="58">
        <v>225</v>
      </c>
      <c r="D34" s="211"/>
      <c r="E34" s="211">
        <v>39444.83</v>
      </c>
      <c r="F34" s="221"/>
      <c r="G34" s="221"/>
      <c r="H34" s="221"/>
      <c r="I34" s="222" t="e">
        <f t="shared" si="1"/>
        <v>#DIV/0!</v>
      </c>
      <c r="J34" s="221"/>
      <c r="K34" s="228">
        <f>'КВР 200'!G64</f>
        <v>0</v>
      </c>
      <c r="L34" s="184">
        <f>K34-G34</f>
        <v>0</v>
      </c>
      <c r="M34" s="64" t="e">
        <f t="shared" si="0"/>
        <v>#DIV/0!</v>
      </c>
    </row>
    <row r="35" spans="1:13" ht="15.75">
      <c r="A35" s="59" t="s">
        <v>139</v>
      </c>
      <c r="B35" s="55" t="s">
        <v>140</v>
      </c>
      <c r="C35" s="58"/>
      <c r="D35" s="210">
        <f>SUM(D36:D55)</f>
        <v>13242089.260000002</v>
      </c>
      <c r="E35" s="210">
        <f>SUM(E36:E55)</f>
        <v>14218429.23</v>
      </c>
      <c r="F35" s="219">
        <f>SUM(F36:F55)-F46</f>
        <v>12667401.25</v>
      </c>
      <c r="G35" s="219">
        <f>SUM(G36:G55)-G46</f>
        <v>13705651.05</v>
      </c>
      <c r="H35" s="219">
        <f>SUM(H36:H55)-H46</f>
        <v>12057356.34</v>
      </c>
      <c r="I35" s="220">
        <f t="shared" si="1"/>
        <v>0.879736124611169</v>
      </c>
      <c r="J35" s="219">
        <f>SUM(J36:J54)-J46</f>
        <v>13705681</v>
      </c>
      <c r="K35" s="505">
        <f>SUM(K36:K55)-K46</f>
        <v>14024799.456460748</v>
      </c>
      <c r="L35" s="183">
        <f>SUM(L36:L55)-L46</f>
        <v>1357398.2064607497</v>
      </c>
      <c r="M35" s="66">
        <f t="shared" si="0"/>
        <v>0.023285899027813528</v>
      </c>
    </row>
    <row r="36" spans="1:13" ht="15.75">
      <c r="A36" s="57" t="s">
        <v>141</v>
      </c>
      <c r="B36" s="56" t="s">
        <v>140</v>
      </c>
      <c r="C36" s="58">
        <v>221</v>
      </c>
      <c r="D36" s="211">
        <v>989047.31</v>
      </c>
      <c r="E36" s="211">
        <v>728376.56</v>
      </c>
      <c r="F36" s="221">
        <v>976606.4</v>
      </c>
      <c r="G36" s="221">
        <v>1006699.98</v>
      </c>
      <c r="H36" s="221">
        <v>909560.33</v>
      </c>
      <c r="I36" s="222">
        <f t="shared" si="1"/>
        <v>0.9035068521606606</v>
      </c>
      <c r="J36" s="221">
        <v>1006700</v>
      </c>
      <c r="K36" s="228">
        <f>'КВР 200'!G88</f>
        <v>1598865.68</v>
      </c>
      <c r="L36" s="184">
        <f>K36-F36</f>
        <v>622259.2799999999</v>
      </c>
      <c r="M36" s="64">
        <f>K36/F36-100%</f>
        <v>0.6371648598657553</v>
      </c>
    </row>
    <row r="37" spans="1:13" ht="15.75">
      <c r="A37" s="57" t="s">
        <v>88</v>
      </c>
      <c r="B37" s="56" t="s">
        <v>140</v>
      </c>
      <c r="C37" s="58">
        <v>222</v>
      </c>
      <c r="D37" s="211">
        <v>531960</v>
      </c>
      <c r="E37" s="211">
        <v>571475.39</v>
      </c>
      <c r="F37" s="221">
        <v>531960</v>
      </c>
      <c r="G37" s="221">
        <v>531960</v>
      </c>
      <c r="H37" s="221">
        <v>465342</v>
      </c>
      <c r="I37" s="222">
        <f t="shared" si="1"/>
        <v>0.8747687796074893</v>
      </c>
      <c r="J37" s="221">
        <v>531960</v>
      </c>
      <c r="K37" s="228">
        <f>'КВР 200'!G96</f>
        <v>531960</v>
      </c>
      <c r="L37" s="184">
        <f aca="true" t="shared" si="2" ref="L37:L44">K37-G37</f>
        <v>0</v>
      </c>
      <c r="M37" s="64">
        <f t="shared" si="0"/>
        <v>0</v>
      </c>
    </row>
    <row r="38" spans="1:13" ht="15.75">
      <c r="A38" s="57" t="s">
        <v>142</v>
      </c>
      <c r="B38" s="56" t="s">
        <v>140</v>
      </c>
      <c r="C38" s="58">
        <v>223</v>
      </c>
      <c r="D38" s="211">
        <v>6065395.98</v>
      </c>
      <c r="E38" s="211">
        <v>5463929.09</v>
      </c>
      <c r="F38" s="221">
        <v>6260292.75</v>
      </c>
      <c r="G38" s="221">
        <v>6639192.12</v>
      </c>
      <c r="H38" s="221">
        <v>6293316.6</v>
      </c>
      <c r="I38" s="222">
        <f t="shared" si="1"/>
        <v>0.9479039747986686</v>
      </c>
      <c r="J38" s="221">
        <v>6639192</v>
      </c>
      <c r="K38" s="228">
        <f>'КВР 200'!G128</f>
        <v>6773216.57646075</v>
      </c>
      <c r="L38" s="184">
        <f>K38-F38</f>
        <v>512923.82646074984</v>
      </c>
      <c r="M38" s="64">
        <f>K38/F38-100%</f>
        <v>0.08193288188651393</v>
      </c>
    </row>
    <row r="39" spans="1:13" ht="15.75" hidden="1">
      <c r="A39" s="57" t="s">
        <v>143</v>
      </c>
      <c r="B39" s="56" t="s">
        <v>140</v>
      </c>
      <c r="C39" s="58">
        <v>224</v>
      </c>
      <c r="D39" s="211"/>
      <c r="E39" s="211"/>
      <c r="F39" s="221"/>
      <c r="G39" s="221"/>
      <c r="H39" s="221"/>
      <c r="I39" s="222" t="e">
        <f t="shared" si="1"/>
        <v>#DIV/0!</v>
      </c>
      <c r="J39" s="221"/>
      <c r="K39" s="228">
        <f>'КВР 200'!G127</f>
        <v>0</v>
      </c>
      <c r="L39" s="184">
        <f t="shared" si="2"/>
        <v>0</v>
      </c>
      <c r="M39" s="64" t="e">
        <f t="shared" si="0"/>
        <v>#DIV/0!</v>
      </c>
    </row>
    <row r="40" spans="1:13" ht="15.75">
      <c r="A40" s="57" t="s">
        <v>138</v>
      </c>
      <c r="B40" s="56" t="s">
        <v>140</v>
      </c>
      <c r="C40" s="58">
        <v>225</v>
      </c>
      <c r="D40" s="211">
        <v>780057.05</v>
      </c>
      <c r="E40" s="211">
        <v>253182.97</v>
      </c>
      <c r="F40" s="221">
        <v>603614.1</v>
      </c>
      <c r="G40" s="221">
        <f>659335.41+402000</f>
        <v>1061335.4100000001</v>
      </c>
      <c r="H40" s="221">
        <v>659335.41</v>
      </c>
      <c r="I40" s="222">
        <f t="shared" si="1"/>
        <v>0.6212318968986439</v>
      </c>
      <c r="J40" s="221">
        <v>1061335</v>
      </c>
      <c r="K40" s="228">
        <f>'КВР 200'!G129</f>
        <v>585842.2</v>
      </c>
      <c r="L40" s="184">
        <f>K40-F40</f>
        <v>-17771.900000000023</v>
      </c>
      <c r="M40" s="64">
        <f>K40/F40-100%</f>
        <v>-0.02944248651580539</v>
      </c>
    </row>
    <row r="41" spans="1:13" ht="15.75">
      <c r="A41" s="57" t="s">
        <v>127</v>
      </c>
      <c r="B41" s="56" t="s">
        <v>140</v>
      </c>
      <c r="C41" s="58">
        <v>226</v>
      </c>
      <c r="D41" s="211">
        <v>1407222</v>
      </c>
      <c r="E41" s="211">
        <v>1532928.1</v>
      </c>
      <c r="F41" s="221">
        <v>1480053</v>
      </c>
      <c r="G41" s="221">
        <v>1651838.54</v>
      </c>
      <c r="H41" s="221">
        <v>1166358</v>
      </c>
      <c r="I41" s="222">
        <f t="shared" si="1"/>
        <v>0.7060968561733643</v>
      </c>
      <c r="J41" s="221">
        <v>1651839</v>
      </c>
      <c r="K41" s="228">
        <f>'КВР 200'!G162</f>
        <v>1620040</v>
      </c>
      <c r="L41" s="184">
        <f>K41-F41</f>
        <v>139987</v>
      </c>
      <c r="M41" s="64">
        <f>K41/F41-100%</f>
        <v>0.09458242373752834</v>
      </c>
    </row>
    <row r="42" spans="1:13" ht="15.75" hidden="1">
      <c r="A42" s="57" t="s">
        <v>144</v>
      </c>
      <c r="B42" s="56" t="s">
        <v>140</v>
      </c>
      <c r="C42" s="58">
        <v>227</v>
      </c>
      <c r="D42" s="211"/>
      <c r="E42" s="211"/>
      <c r="F42" s="221"/>
      <c r="G42" s="221"/>
      <c r="H42" s="221"/>
      <c r="I42" s="222" t="e">
        <f t="shared" si="1"/>
        <v>#DIV/0!</v>
      </c>
      <c r="J42" s="221"/>
      <c r="K42" s="228">
        <f>'КВР 200'!G168</f>
        <v>0</v>
      </c>
      <c r="L42" s="184">
        <f t="shared" si="2"/>
        <v>0</v>
      </c>
      <c r="M42" s="64" t="e">
        <f t="shared" si="0"/>
        <v>#DIV/0!</v>
      </c>
    </row>
    <row r="43" spans="1:13" ht="15.75" hidden="1">
      <c r="A43" s="57" t="s">
        <v>145</v>
      </c>
      <c r="B43" s="56" t="s">
        <v>140</v>
      </c>
      <c r="C43" s="58">
        <v>228</v>
      </c>
      <c r="D43" s="211"/>
      <c r="E43" s="211"/>
      <c r="F43" s="221"/>
      <c r="G43" s="221"/>
      <c r="H43" s="221"/>
      <c r="I43" s="222" t="e">
        <f t="shared" si="1"/>
        <v>#DIV/0!</v>
      </c>
      <c r="J43" s="221"/>
      <c r="K43" s="228">
        <f>'КВР 200'!G184</f>
        <v>0</v>
      </c>
      <c r="L43" s="184">
        <f t="shared" si="2"/>
        <v>0</v>
      </c>
      <c r="M43" s="64" t="e">
        <f t="shared" si="0"/>
        <v>#DIV/0!</v>
      </c>
    </row>
    <row r="44" spans="1:13" ht="30" hidden="1">
      <c r="A44" s="57" t="s">
        <v>185</v>
      </c>
      <c r="B44" s="56" t="s">
        <v>140</v>
      </c>
      <c r="C44" s="58">
        <v>296</v>
      </c>
      <c r="D44" s="211"/>
      <c r="E44" s="211"/>
      <c r="F44" s="221"/>
      <c r="G44" s="221"/>
      <c r="H44" s="221"/>
      <c r="I44" s="222" t="e">
        <f t="shared" si="1"/>
        <v>#DIV/0!</v>
      </c>
      <c r="J44" s="221"/>
      <c r="K44" s="228">
        <f>'КВР 200'!G190</f>
        <v>0</v>
      </c>
      <c r="L44" s="184">
        <f t="shared" si="2"/>
        <v>0</v>
      </c>
      <c r="M44" s="64" t="e">
        <f t="shared" si="0"/>
        <v>#DIV/0!</v>
      </c>
    </row>
    <row r="45" spans="1:13" ht="15.75">
      <c r="A45" s="57" t="s">
        <v>146</v>
      </c>
      <c r="B45" s="56" t="s">
        <v>140</v>
      </c>
      <c r="C45" s="58">
        <v>310</v>
      </c>
      <c r="D45" s="211">
        <v>1479250</v>
      </c>
      <c r="E45" s="211">
        <v>1806440.2</v>
      </c>
      <c r="F45" s="221">
        <f>962500+658080</f>
        <v>1620580</v>
      </c>
      <c r="G45" s="221">
        <v>1620580</v>
      </c>
      <c r="H45" s="221">
        <v>1580580</v>
      </c>
      <c r="I45" s="222">
        <f t="shared" si="1"/>
        <v>0.9753174789272976</v>
      </c>
      <c r="J45" s="221">
        <v>1620580</v>
      </c>
      <c r="K45" s="228">
        <f>'КВР 200'!G195+'КВР 200'!G219</f>
        <v>1720580</v>
      </c>
      <c r="L45" s="184">
        <f>K45-F45</f>
        <v>100000</v>
      </c>
      <c r="M45" s="64">
        <f t="shared" si="0"/>
        <v>0.06170630268175592</v>
      </c>
    </row>
    <row r="46" spans="1:13" s="231" customFormat="1" ht="28.5">
      <c r="A46" s="59" t="s">
        <v>678</v>
      </c>
      <c r="B46" s="55" t="s">
        <v>140</v>
      </c>
      <c r="C46" s="230">
        <v>340</v>
      </c>
      <c r="D46" s="210">
        <f>SUM(D47:D54)</f>
        <v>994578.46</v>
      </c>
      <c r="E46" s="210">
        <f aca="true" t="shared" si="3" ref="E46:L46">SUM(E47:E54)</f>
        <v>1931048.46</v>
      </c>
      <c r="F46" s="219">
        <f>SUM(F47:F54)</f>
        <v>1194295</v>
      </c>
      <c r="G46" s="219">
        <f t="shared" si="3"/>
        <v>1194045</v>
      </c>
      <c r="H46" s="219">
        <f t="shared" si="3"/>
        <v>982864</v>
      </c>
      <c r="I46" s="219" t="e">
        <f t="shared" si="3"/>
        <v>#DIV/0!</v>
      </c>
      <c r="J46" s="219">
        <f t="shared" si="3"/>
        <v>1194075</v>
      </c>
      <c r="K46" s="227">
        <f t="shared" si="3"/>
        <v>1194295</v>
      </c>
      <c r="L46" s="183">
        <f t="shared" si="3"/>
        <v>0</v>
      </c>
      <c r="M46" s="66"/>
    </row>
    <row r="47" spans="1:13" ht="30">
      <c r="A47" s="57" t="s">
        <v>186</v>
      </c>
      <c r="B47" s="56" t="s">
        <v>140</v>
      </c>
      <c r="C47" s="58">
        <v>341</v>
      </c>
      <c r="D47" s="211"/>
      <c r="E47" s="211"/>
      <c r="F47" s="221"/>
      <c r="G47" s="221">
        <v>8000</v>
      </c>
      <c r="H47" s="221">
        <v>8000</v>
      </c>
      <c r="I47" s="222">
        <f t="shared" si="1"/>
        <v>1</v>
      </c>
      <c r="J47" s="221">
        <v>8000</v>
      </c>
      <c r="K47" s="228">
        <f>'КВР 200'!G225</f>
        <v>0</v>
      </c>
      <c r="L47" s="184">
        <v>0</v>
      </c>
      <c r="M47" s="490" t="e">
        <f>K47/F47-100%</f>
        <v>#DIV/0!</v>
      </c>
    </row>
    <row r="48" spans="1:13" ht="15.75" hidden="1">
      <c r="A48" s="57" t="s">
        <v>194</v>
      </c>
      <c r="B48" s="56" t="s">
        <v>140</v>
      </c>
      <c r="C48" s="58">
        <v>342</v>
      </c>
      <c r="D48" s="211"/>
      <c r="E48" s="211"/>
      <c r="F48" s="221"/>
      <c r="G48" s="221"/>
      <c r="H48" s="221"/>
      <c r="I48" s="222" t="e">
        <f t="shared" si="1"/>
        <v>#DIV/0!</v>
      </c>
      <c r="J48" s="221"/>
      <c r="K48" s="228">
        <f>'КВР 200'!G231</f>
        <v>0</v>
      </c>
      <c r="L48" s="184">
        <f aca="true" t="shared" si="4" ref="L48:L53">K48-G48</f>
        <v>0</v>
      </c>
      <c r="M48" s="64" t="e">
        <f aca="true" t="shared" si="5" ref="M48:M55">K48/G48-100%</f>
        <v>#DIV/0!</v>
      </c>
    </row>
    <row r="49" spans="1:13" ht="15.75" customHeight="1" hidden="1">
      <c r="A49" s="57" t="s">
        <v>195</v>
      </c>
      <c r="B49" s="56" t="s">
        <v>140</v>
      </c>
      <c r="C49" s="58">
        <v>343</v>
      </c>
      <c r="D49" s="211"/>
      <c r="E49" s="211"/>
      <c r="F49" s="221"/>
      <c r="G49" s="221"/>
      <c r="H49" s="221"/>
      <c r="I49" s="222" t="e">
        <f t="shared" si="1"/>
        <v>#DIV/0!</v>
      </c>
      <c r="J49" s="221"/>
      <c r="K49" s="228">
        <f>'КВР 200'!G237</f>
        <v>0</v>
      </c>
      <c r="L49" s="184">
        <f t="shared" si="4"/>
        <v>0</v>
      </c>
      <c r="M49" s="64" t="e">
        <f t="shared" si="5"/>
        <v>#DIV/0!</v>
      </c>
    </row>
    <row r="50" spans="1:13" ht="15.75" hidden="1">
      <c r="A50" s="57" t="s">
        <v>196</v>
      </c>
      <c r="B50" s="56" t="s">
        <v>140</v>
      </c>
      <c r="C50" s="58">
        <v>344</v>
      </c>
      <c r="D50" s="211"/>
      <c r="E50" s="211"/>
      <c r="F50" s="221"/>
      <c r="G50" s="221"/>
      <c r="H50" s="221"/>
      <c r="I50" s="222" t="e">
        <f t="shared" si="1"/>
        <v>#DIV/0!</v>
      </c>
      <c r="J50" s="221"/>
      <c r="K50" s="228">
        <f>'КВР 200'!G244</f>
        <v>0</v>
      </c>
      <c r="L50" s="184">
        <f t="shared" si="4"/>
        <v>0</v>
      </c>
      <c r="M50" s="64" t="e">
        <f t="shared" si="5"/>
        <v>#DIV/0!</v>
      </c>
    </row>
    <row r="51" spans="1:13" ht="15.75" hidden="1">
      <c r="A51" s="57" t="s">
        <v>197</v>
      </c>
      <c r="B51" s="56" t="s">
        <v>140</v>
      </c>
      <c r="C51" s="58">
        <v>345</v>
      </c>
      <c r="D51" s="211"/>
      <c r="E51" s="211"/>
      <c r="F51" s="221"/>
      <c r="G51" s="221"/>
      <c r="H51" s="221"/>
      <c r="I51" s="222" t="e">
        <f t="shared" si="1"/>
        <v>#DIV/0!</v>
      </c>
      <c r="J51" s="221"/>
      <c r="K51" s="228">
        <f>'КВР 200'!G250</f>
        <v>0</v>
      </c>
      <c r="L51" s="184">
        <f t="shared" si="4"/>
        <v>0</v>
      </c>
      <c r="M51" s="64" t="e">
        <f t="shared" si="5"/>
        <v>#DIV/0!</v>
      </c>
    </row>
    <row r="52" spans="1:13" ht="30">
      <c r="A52" s="57" t="s">
        <v>181</v>
      </c>
      <c r="B52" s="56" t="s">
        <v>140</v>
      </c>
      <c r="C52" s="58">
        <v>346</v>
      </c>
      <c r="D52" s="211">
        <v>994578.46</v>
      </c>
      <c r="E52" s="211">
        <v>1931048.46</v>
      </c>
      <c r="F52" s="221">
        <v>707045</v>
      </c>
      <c r="G52" s="221">
        <v>699045</v>
      </c>
      <c r="H52" s="221">
        <v>565364</v>
      </c>
      <c r="I52" s="222">
        <f t="shared" si="1"/>
        <v>0.8087662453776223</v>
      </c>
      <c r="J52" s="221">
        <v>699075</v>
      </c>
      <c r="K52" s="228">
        <f>'КВР 200'!G274+'КВР 200'!G308+'КВР 200'!G334</f>
        <v>707045</v>
      </c>
      <c r="L52" s="184">
        <f>K52-F52</f>
        <v>0</v>
      </c>
      <c r="M52" s="64">
        <f>K52/F52:F53-100%</f>
        <v>0</v>
      </c>
    </row>
    <row r="53" spans="1:13" ht="30" hidden="1">
      <c r="A53" s="57" t="s">
        <v>198</v>
      </c>
      <c r="B53" s="56" t="s">
        <v>140</v>
      </c>
      <c r="C53" s="58">
        <v>347</v>
      </c>
      <c r="D53" s="211"/>
      <c r="E53" s="211"/>
      <c r="F53" s="221"/>
      <c r="G53" s="221"/>
      <c r="H53" s="221"/>
      <c r="I53" s="222" t="e">
        <f t="shared" si="1"/>
        <v>#DIV/0!</v>
      </c>
      <c r="J53" s="221"/>
      <c r="K53" s="228">
        <f>'КВР 200'!G434</f>
        <v>0</v>
      </c>
      <c r="L53" s="184">
        <f t="shared" si="4"/>
        <v>0</v>
      </c>
      <c r="M53" s="64" t="e">
        <f t="shared" si="5"/>
        <v>#DIV/0!</v>
      </c>
    </row>
    <row r="54" spans="1:13" ht="30">
      <c r="A54" s="57" t="s">
        <v>199</v>
      </c>
      <c r="B54" s="56" t="s">
        <v>140</v>
      </c>
      <c r="C54" s="58">
        <v>349</v>
      </c>
      <c r="D54" s="211"/>
      <c r="E54" s="211"/>
      <c r="F54" s="221">
        <v>487250</v>
      </c>
      <c r="G54" s="221">
        <v>487000</v>
      </c>
      <c r="H54" s="221">
        <v>409500</v>
      </c>
      <c r="I54" s="222">
        <f t="shared" si="1"/>
        <v>0.8408624229979466</v>
      </c>
      <c r="J54" s="221">
        <v>487000</v>
      </c>
      <c r="K54" s="228">
        <f>'КВР 200'!G486</f>
        <v>487250</v>
      </c>
      <c r="L54" s="184">
        <f>K54-F54</f>
        <v>0</v>
      </c>
      <c r="M54" s="64">
        <f>K54/F54-100%</f>
        <v>0</v>
      </c>
    </row>
    <row r="55" spans="1:13" ht="45" hidden="1">
      <c r="A55" s="57" t="s">
        <v>182</v>
      </c>
      <c r="B55" s="56" t="s">
        <v>140</v>
      </c>
      <c r="C55" s="58">
        <v>353</v>
      </c>
      <c r="D55" s="211"/>
      <c r="E55" s="211"/>
      <c r="F55" s="221"/>
      <c r="G55" s="221"/>
      <c r="H55" s="221"/>
      <c r="I55" s="222" t="e">
        <f t="shared" si="1"/>
        <v>#DIV/0!</v>
      </c>
      <c r="J55" s="221"/>
      <c r="K55" s="229"/>
      <c r="L55" s="196">
        <f>K55-G55</f>
        <v>0</v>
      </c>
      <c r="M55" s="64" t="e">
        <f t="shared" si="5"/>
        <v>#DIV/0!</v>
      </c>
    </row>
    <row r="56" spans="1:13" ht="28.5" hidden="1">
      <c r="A56" s="59" t="s">
        <v>147</v>
      </c>
      <c r="B56" s="55" t="s">
        <v>148</v>
      </c>
      <c r="C56" s="58"/>
      <c r="D56" s="210">
        <f>D57+D60</f>
        <v>0</v>
      </c>
      <c r="E56" s="210">
        <f>E57+E60</f>
        <v>0</v>
      </c>
      <c r="F56" s="219">
        <f>F57+F60</f>
        <v>0</v>
      </c>
      <c r="G56" s="219">
        <f>G57+G60</f>
        <v>0</v>
      </c>
      <c r="H56" s="219">
        <f>H57+H60</f>
        <v>0</v>
      </c>
      <c r="I56" s="220" t="e">
        <f t="shared" si="1"/>
        <v>#DIV/0!</v>
      </c>
      <c r="J56" s="219">
        <f>J57+J60</f>
        <v>0</v>
      </c>
      <c r="K56" s="227">
        <f>K57+K60</f>
        <v>0</v>
      </c>
      <c r="L56" s="183">
        <f>L57+L60</f>
        <v>0</v>
      </c>
      <c r="M56" s="66" t="e">
        <f t="shared" si="0"/>
        <v>#DIV/0!</v>
      </c>
    </row>
    <row r="57" spans="1:13" ht="42.75" customHeight="1" hidden="1">
      <c r="A57" s="59" t="s">
        <v>149</v>
      </c>
      <c r="B57" s="55" t="s">
        <v>150</v>
      </c>
      <c r="C57" s="58"/>
      <c r="D57" s="210">
        <f>SUM(D58:D59)</f>
        <v>0</v>
      </c>
      <c r="E57" s="210">
        <f aca="true" t="shared" si="6" ref="E57:J57">SUM(E58:E59)</f>
        <v>0</v>
      </c>
      <c r="F57" s="219">
        <f t="shared" si="6"/>
        <v>0</v>
      </c>
      <c r="G57" s="219">
        <f t="shared" si="6"/>
        <v>0</v>
      </c>
      <c r="H57" s="219">
        <f t="shared" si="6"/>
        <v>0</v>
      </c>
      <c r="I57" s="220" t="e">
        <f t="shared" si="1"/>
        <v>#DIV/0!</v>
      </c>
      <c r="J57" s="219">
        <f t="shared" si="6"/>
        <v>0</v>
      </c>
      <c r="K57" s="227">
        <f>SUM(K58:K59)</f>
        <v>0</v>
      </c>
      <c r="L57" s="183">
        <f>SUM(L58:L59)</f>
        <v>0</v>
      </c>
      <c r="M57" s="66" t="e">
        <f t="shared" si="0"/>
        <v>#DIV/0!</v>
      </c>
    </row>
    <row r="58" spans="1:13" ht="30" hidden="1">
      <c r="A58" s="57" t="s">
        <v>202</v>
      </c>
      <c r="B58" s="56" t="s">
        <v>150</v>
      </c>
      <c r="C58" s="58">
        <v>262</v>
      </c>
      <c r="D58" s="211"/>
      <c r="E58" s="211"/>
      <c r="F58" s="221"/>
      <c r="G58" s="221"/>
      <c r="H58" s="221"/>
      <c r="I58" s="222" t="e">
        <f t="shared" si="1"/>
        <v>#DIV/0!</v>
      </c>
      <c r="J58" s="221"/>
      <c r="K58" s="228">
        <f>'КВР 300'!G8</f>
        <v>0</v>
      </c>
      <c r="L58" s="184">
        <f>K58-G58</f>
        <v>0</v>
      </c>
      <c r="M58" s="64" t="e">
        <f t="shared" si="0"/>
        <v>#DIV/0!</v>
      </c>
    </row>
    <row r="59" spans="1:13" ht="30" hidden="1">
      <c r="A59" s="57" t="s">
        <v>203</v>
      </c>
      <c r="B59" s="56" t="s">
        <v>150</v>
      </c>
      <c r="C59" s="58">
        <v>266</v>
      </c>
      <c r="D59" s="211"/>
      <c r="E59" s="211"/>
      <c r="F59" s="221"/>
      <c r="G59" s="221"/>
      <c r="H59" s="221"/>
      <c r="I59" s="222" t="e">
        <f t="shared" si="1"/>
        <v>#DIV/0!</v>
      </c>
      <c r="J59" s="221"/>
      <c r="K59" s="228">
        <f>'КВР 300'!G14</f>
        <v>0</v>
      </c>
      <c r="L59" s="184">
        <f>K59-G59</f>
        <v>0</v>
      </c>
      <c r="M59" s="64" t="e">
        <f>K59/G59-100%</f>
        <v>#DIV/0!</v>
      </c>
    </row>
    <row r="60" spans="1:13" ht="15.75" hidden="1">
      <c r="A60" s="59" t="s">
        <v>151</v>
      </c>
      <c r="B60" s="55" t="s">
        <v>152</v>
      </c>
      <c r="C60" s="58"/>
      <c r="D60" s="210">
        <f>D61</f>
        <v>0</v>
      </c>
      <c r="E60" s="210">
        <f>E61</f>
        <v>0</v>
      </c>
      <c r="F60" s="219">
        <f>F61</f>
        <v>0</v>
      </c>
      <c r="G60" s="219">
        <f>G61</f>
        <v>0</v>
      </c>
      <c r="H60" s="219">
        <f>H61</f>
        <v>0</v>
      </c>
      <c r="I60" s="220" t="e">
        <f t="shared" si="1"/>
        <v>#DIV/0!</v>
      </c>
      <c r="J60" s="219">
        <f>J61</f>
        <v>0</v>
      </c>
      <c r="K60" s="227">
        <f>K61</f>
        <v>0</v>
      </c>
      <c r="L60" s="183">
        <f>L61</f>
        <v>0</v>
      </c>
      <c r="M60" s="66" t="e">
        <f t="shared" si="0"/>
        <v>#DIV/0!</v>
      </c>
    </row>
    <row r="61" spans="1:13" ht="22.5" customHeight="1" hidden="1">
      <c r="A61" s="57" t="s">
        <v>184</v>
      </c>
      <c r="B61" s="56" t="s">
        <v>152</v>
      </c>
      <c r="C61" s="58">
        <v>296</v>
      </c>
      <c r="D61" s="211"/>
      <c r="E61" s="211"/>
      <c r="F61" s="221"/>
      <c r="G61" s="221"/>
      <c r="H61" s="221"/>
      <c r="I61" s="222" t="e">
        <f t="shared" si="1"/>
        <v>#DIV/0!</v>
      </c>
      <c r="J61" s="221"/>
      <c r="K61" s="228">
        <f>'КВР 300'!G21</f>
        <v>0</v>
      </c>
      <c r="L61" s="184">
        <f>K61-G61</f>
        <v>0</v>
      </c>
      <c r="M61" s="64" t="e">
        <f t="shared" si="0"/>
        <v>#DIV/0!</v>
      </c>
    </row>
    <row r="62" spans="1:13" ht="30.75" customHeight="1" hidden="1">
      <c r="A62" s="59" t="s">
        <v>153</v>
      </c>
      <c r="B62" s="55" t="s">
        <v>154</v>
      </c>
      <c r="C62" s="58"/>
      <c r="D62" s="210">
        <f aca="true" t="shared" si="7" ref="D62:H63">D63</f>
        <v>0</v>
      </c>
      <c r="E62" s="210">
        <f t="shared" si="7"/>
        <v>0</v>
      </c>
      <c r="F62" s="219">
        <f t="shared" si="7"/>
        <v>0</v>
      </c>
      <c r="G62" s="219">
        <f t="shared" si="7"/>
        <v>0</v>
      </c>
      <c r="H62" s="219">
        <f t="shared" si="7"/>
        <v>0</v>
      </c>
      <c r="I62" s="220" t="e">
        <f t="shared" si="1"/>
        <v>#DIV/0!</v>
      </c>
      <c r="J62" s="219">
        <f aca="true" t="shared" si="8" ref="J62:L63">J63</f>
        <v>0</v>
      </c>
      <c r="K62" s="227">
        <f t="shared" si="8"/>
        <v>0</v>
      </c>
      <c r="L62" s="183">
        <f t="shared" si="8"/>
        <v>0</v>
      </c>
      <c r="M62" s="66" t="e">
        <f t="shared" si="0"/>
        <v>#DIV/0!</v>
      </c>
    </row>
    <row r="63" spans="1:13" ht="42.75" hidden="1">
      <c r="A63" s="59" t="s">
        <v>155</v>
      </c>
      <c r="B63" s="55" t="s">
        <v>156</v>
      </c>
      <c r="C63" s="58"/>
      <c r="D63" s="210">
        <f t="shared" si="7"/>
        <v>0</v>
      </c>
      <c r="E63" s="210">
        <f t="shared" si="7"/>
        <v>0</v>
      </c>
      <c r="F63" s="219">
        <f t="shared" si="7"/>
        <v>0</v>
      </c>
      <c r="G63" s="219">
        <f t="shared" si="7"/>
        <v>0</v>
      </c>
      <c r="H63" s="219">
        <f t="shared" si="7"/>
        <v>0</v>
      </c>
      <c r="I63" s="220" t="e">
        <f t="shared" si="1"/>
        <v>#DIV/0!</v>
      </c>
      <c r="J63" s="219">
        <f t="shared" si="8"/>
        <v>0</v>
      </c>
      <c r="K63" s="227">
        <f t="shared" si="8"/>
        <v>0</v>
      </c>
      <c r="L63" s="183">
        <f t="shared" si="8"/>
        <v>0</v>
      </c>
      <c r="M63" s="66" t="e">
        <f t="shared" si="0"/>
        <v>#DIV/0!</v>
      </c>
    </row>
    <row r="64" spans="1:13" ht="15.75" hidden="1">
      <c r="A64" s="57" t="s">
        <v>146</v>
      </c>
      <c r="B64" s="56" t="s">
        <v>156</v>
      </c>
      <c r="C64" s="58">
        <v>310</v>
      </c>
      <c r="D64" s="211"/>
      <c r="E64" s="211"/>
      <c r="F64" s="221"/>
      <c r="G64" s="221"/>
      <c r="H64" s="221"/>
      <c r="I64" s="222" t="e">
        <f t="shared" si="1"/>
        <v>#DIV/0!</v>
      </c>
      <c r="J64" s="221"/>
      <c r="K64" s="228">
        <f>'КВР 400'!G14</f>
        <v>0</v>
      </c>
      <c r="L64" s="184">
        <f>K64-G64</f>
        <v>0</v>
      </c>
      <c r="M64" s="64" t="e">
        <f t="shared" si="0"/>
        <v>#DIV/0!</v>
      </c>
    </row>
    <row r="65" spans="1:13" ht="15.75">
      <c r="A65" s="59" t="s">
        <v>157</v>
      </c>
      <c r="B65" s="55" t="s">
        <v>158</v>
      </c>
      <c r="C65" s="58"/>
      <c r="D65" s="210">
        <f>D66+D69+D71+D73</f>
        <v>249.18</v>
      </c>
      <c r="E65" s="210">
        <f>E66+E69+E71+E73</f>
        <v>1884.04</v>
      </c>
      <c r="F65" s="219">
        <f>F66+F69+F71+F73</f>
        <v>4249</v>
      </c>
      <c r="G65" s="219">
        <f>G66+G69+G71+G73</f>
        <v>6249</v>
      </c>
      <c r="H65" s="219">
        <f>H66+H69+H71+H73</f>
        <v>6249</v>
      </c>
      <c r="I65" s="220">
        <f t="shared" si="1"/>
        <v>1</v>
      </c>
      <c r="J65" s="219">
        <f>J66+J69+J71+J73</f>
        <v>6249</v>
      </c>
      <c r="K65" s="227">
        <f>K66+K69+K71+K73</f>
        <v>2249.18</v>
      </c>
      <c r="L65" s="183">
        <f>L66+L69+L71+L73</f>
        <v>-1999.82</v>
      </c>
      <c r="M65" s="66">
        <f t="shared" si="0"/>
        <v>-0.6400736117778845</v>
      </c>
    </row>
    <row r="66" spans="1:13" ht="42.75" hidden="1">
      <c r="A66" s="59" t="s">
        <v>159</v>
      </c>
      <c r="B66" s="55" t="s">
        <v>160</v>
      </c>
      <c r="C66" s="58"/>
      <c r="D66" s="210">
        <f>SUM(D67:D68)</f>
        <v>0</v>
      </c>
      <c r="E66" s="210">
        <f aca="true" t="shared" si="9" ref="E66:J66">SUM(E67:E68)</f>
        <v>0</v>
      </c>
      <c r="F66" s="219">
        <f t="shared" si="9"/>
        <v>0</v>
      </c>
      <c r="G66" s="219">
        <f t="shared" si="9"/>
        <v>0</v>
      </c>
      <c r="H66" s="219">
        <f t="shared" si="9"/>
        <v>0</v>
      </c>
      <c r="I66" s="220" t="e">
        <f t="shared" si="1"/>
        <v>#DIV/0!</v>
      </c>
      <c r="J66" s="219">
        <f t="shared" si="9"/>
        <v>0</v>
      </c>
      <c r="K66" s="227">
        <f>SUM(K67:K68)</f>
        <v>0</v>
      </c>
      <c r="L66" s="183">
        <f>SUM(L67:L68)</f>
        <v>0</v>
      </c>
      <c r="M66" s="66" t="e">
        <f t="shared" si="0"/>
        <v>#DIV/0!</v>
      </c>
    </row>
    <row r="67" spans="1:13" ht="17.25" customHeight="1" hidden="1">
      <c r="A67" s="57" t="s">
        <v>184</v>
      </c>
      <c r="B67" s="56" t="s">
        <v>160</v>
      </c>
      <c r="C67" s="58">
        <v>296</v>
      </c>
      <c r="D67" s="211"/>
      <c r="E67" s="211"/>
      <c r="F67" s="221"/>
      <c r="G67" s="221"/>
      <c r="H67" s="221"/>
      <c r="I67" s="222" t="e">
        <f t="shared" si="1"/>
        <v>#DIV/0!</v>
      </c>
      <c r="J67" s="221"/>
      <c r="K67" s="228">
        <f>'КВР 800'!G8</f>
        <v>0</v>
      </c>
      <c r="L67" s="184">
        <f>K67-G67</f>
        <v>0</v>
      </c>
      <c r="M67" s="64" t="e">
        <f t="shared" si="0"/>
        <v>#DIV/0!</v>
      </c>
    </row>
    <row r="68" spans="1:13" ht="15.75" hidden="1">
      <c r="A68" s="57" t="s">
        <v>205</v>
      </c>
      <c r="B68" s="56" t="s">
        <v>160</v>
      </c>
      <c r="C68" s="58">
        <v>297</v>
      </c>
      <c r="D68" s="211"/>
      <c r="E68" s="211"/>
      <c r="F68" s="221"/>
      <c r="G68" s="221"/>
      <c r="H68" s="221"/>
      <c r="I68" s="222" t="e">
        <f t="shared" si="1"/>
        <v>#DIV/0!</v>
      </c>
      <c r="J68" s="221"/>
      <c r="K68" s="228">
        <f>'КВР 800'!G14</f>
        <v>0</v>
      </c>
      <c r="L68" s="184">
        <f>K68-G68</f>
        <v>0</v>
      </c>
      <c r="M68" s="64" t="e">
        <f>K68/G68-100%</f>
        <v>#DIV/0!</v>
      </c>
    </row>
    <row r="69" spans="1:13" ht="28.5">
      <c r="A69" s="59" t="s">
        <v>161</v>
      </c>
      <c r="B69" s="55" t="s">
        <v>162</v>
      </c>
      <c r="C69" s="58"/>
      <c r="D69" s="210">
        <f>D70</f>
        <v>249.18</v>
      </c>
      <c r="E69" s="210">
        <v>249</v>
      </c>
      <c r="F69" s="219">
        <f>F70</f>
        <v>249</v>
      </c>
      <c r="G69" s="219">
        <f>G70</f>
        <v>249</v>
      </c>
      <c r="H69" s="219">
        <f>H70</f>
        <v>249</v>
      </c>
      <c r="I69" s="220">
        <f t="shared" si="1"/>
        <v>1</v>
      </c>
      <c r="J69" s="219">
        <f>J70</f>
        <v>249</v>
      </c>
      <c r="K69" s="227">
        <f>K70</f>
        <v>249.18</v>
      </c>
      <c r="L69" s="183">
        <f>L70</f>
        <v>0.18000000000000682</v>
      </c>
      <c r="M69" s="66">
        <f>K69/F69-100%</f>
        <v>0.0007228915662651492</v>
      </c>
    </row>
    <row r="70" spans="1:13" ht="15.75">
      <c r="A70" s="57" t="s">
        <v>163</v>
      </c>
      <c r="B70" s="56" t="s">
        <v>162</v>
      </c>
      <c r="C70" s="58">
        <v>291</v>
      </c>
      <c r="D70" s="211">
        <v>249.18</v>
      </c>
      <c r="E70" s="211">
        <v>249</v>
      </c>
      <c r="F70" s="221">
        <v>249</v>
      </c>
      <c r="G70" s="221">
        <v>249</v>
      </c>
      <c r="H70" s="221">
        <v>249</v>
      </c>
      <c r="I70" s="222">
        <f t="shared" si="1"/>
        <v>1</v>
      </c>
      <c r="J70" s="221">
        <v>249</v>
      </c>
      <c r="K70" s="228">
        <f>'КВР 800'!G21</f>
        <v>249.18</v>
      </c>
      <c r="L70" s="184">
        <f>K70-G70</f>
        <v>0.18000000000000682</v>
      </c>
      <c r="M70" s="64">
        <f t="shared" si="0"/>
        <v>0.0007228915662651492</v>
      </c>
    </row>
    <row r="71" spans="1:13" ht="15.75" hidden="1">
      <c r="A71" s="59" t="s">
        <v>164</v>
      </c>
      <c r="B71" s="55" t="s">
        <v>165</v>
      </c>
      <c r="C71" s="58"/>
      <c r="D71" s="210">
        <f>D72</f>
        <v>0</v>
      </c>
      <c r="E71" s="210">
        <f>E72</f>
        <v>0</v>
      </c>
      <c r="F71" s="219">
        <f>F72</f>
        <v>0</v>
      </c>
      <c r="G71" s="219">
        <f>G72</f>
        <v>0</v>
      </c>
      <c r="H71" s="219">
        <f>H72</f>
        <v>0</v>
      </c>
      <c r="I71" s="220" t="e">
        <f t="shared" si="1"/>
        <v>#DIV/0!</v>
      </c>
      <c r="J71" s="219">
        <f>J72</f>
        <v>0</v>
      </c>
      <c r="K71" s="227">
        <f>K72</f>
        <v>0</v>
      </c>
      <c r="L71" s="183">
        <f>L72</f>
        <v>0</v>
      </c>
      <c r="M71" s="66" t="e">
        <f t="shared" si="0"/>
        <v>#DIV/0!</v>
      </c>
    </row>
    <row r="72" spans="1:13" ht="15.75" hidden="1">
      <c r="A72" s="57" t="s">
        <v>163</v>
      </c>
      <c r="B72" s="56" t="s">
        <v>165</v>
      </c>
      <c r="C72" s="58">
        <v>291</v>
      </c>
      <c r="D72" s="211"/>
      <c r="E72" s="211"/>
      <c r="F72" s="221"/>
      <c r="G72" s="221"/>
      <c r="H72" s="221"/>
      <c r="I72" s="222" t="e">
        <f t="shared" si="1"/>
        <v>#DIV/0!</v>
      </c>
      <c r="J72" s="221"/>
      <c r="K72" s="228">
        <f>'КВР 800'!G28</f>
        <v>0</v>
      </c>
      <c r="L72" s="184">
        <f>K72-G72</f>
        <v>0</v>
      </c>
      <c r="M72" s="64" t="e">
        <f t="shared" si="0"/>
        <v>#DIV/0!</v>
      </c>
    </row>
    <row r="73" spans="1:13" ht="15.75">
      <c r="A73" s="59" t="s">
        <v>166</v>
      </c>
      <c r="B73" s="55" t="s">
        <v>167</v>
      </c>
      <c r="C73" s="58"/>
      <c r="D73" s="210">
        <f>SUM(D74:D76)</f>
        <v>0</v>
      </c>
      <c r="E73" s="210">
        <f>SUM(E74:E76)</f>
        <v>1635.04</v>
      </c>
      <c r="F73" s="219">
        <f>SUM(F74:F76)</f>
        <v>4000</v>
      </c>
      <c r="G73" s="219">
        <f>SUM(G74:G76)</f>
        <v>6000</v>
      </c>
      <c r="H73" s="219">
        <f>SUM(H74:H76)</f>
        <v>6000</v>
      </c>
      <c r="I73" s="220">
        <f t="shared" si="1"/>
        <v>1</v>
      </c>
      <c r="J73" s="219">
        <f>SUM(J74:J76)</f>
        <v>6000</v>
      </c>
      <c r="K73" s="227">
        <f>SUM(K74:K76)</f>
        <v>2000</v>
      </c>
      <c r="L73" s="183">
        <f>SUM(L74:L76)</f>
        <v>-2000</v>
      </c>
      <c r="M73" s="66">
        <f>K73/F73-100%</f>
        <v>-0.5</v>
      </c>
    </row>
    <row r="74" spans="1:13" ht="30">
      <c r="A74" s="57" t="s">
        <v>168</v>
      </c>
      <c r="B74" s="56" t="s">
        <v>167</v>
      </c>
      <c r="C74" s="58">
        <v>292</v>
      </c>
      <c r="D74" s="211"/>
      <c r="E74" s="211">
        <v>1635.04</v>
      </c>
      <c r="F74" s="221"/>
      <c r="G74" s="221">
        <v>2000</v>
      </c>
      <c r="H74" s="221">
        <v>2000</v>
      </c>
      <c r="I74" s="222">
        <f t="shared" si="1"/>
        <v>1</v>
      </c>
      <c r="J74" s="221">
        <v>2000</v>
      </c>
      <c r="K74" s="228">
        <f>'КВР 800'!G34</f>
        <v>2000</v>
      </c>
      <c r="L74" s="184">
        <f>K74-F74</f>
        <v>2000</v>
      </c>
      <c r="M74" s="64">
        <f t="shared" si="0"/>
        <v>0</v>
      </c>
    </row>
    <row r="75" spans="1:13" ht="30">
      <c r="A75" s="57" t="s">
        <v>208</v>
      </c>
      <c r="B75" s="56" t="s">
        <v>167</v>
      </c>
      <c r="C75" s="58">
        <v>293</v>
      </c>
      <c r="D75" s="211"/>
      <c r="E75" s="211"/>
      <c r="F75" s="221">
        <v>4000</v>
      </c>
      <c r="G75" s="221">
        <v>4000</v>
      </c>
      <c r="H75" s="221">
        <v>4000</v>
      </c>
      <c r="I75" s="222">
        <f t="shared" si="1"/>
        <v>1</v>
      </c>
      <c r="J75" s="221">
        <v>4000</v>
      </c>
      <c r="K75" s="228">
        <f>'КВР 800'!G39</f>
        <v>0</v>
      </c>
      <c r="L75" s="184">
        <f>K75-F75:F76</f>
        <v>-4000</v>
      </c>
      <c r="M75" s="64">
        <f>K75/F75-100%</f>
        <v>-1</v>
      </c>
    </row>
    <row r="76" spans="1:13" ht="15.75" customHeight="1" hidden="1">
      <c r="A76" s="57" t="s">
        <v>184</v>
      </c>
      <c r="B76" s="56" t="s">
        <v>167</v>
      </c>
      <c r="C76" s="58">
        <v>296</v>
      </c>
      <c r="D76" s="211"/>
      <c r="E76" s="211"/>
      <c r="F76" s="221"/>
      <c r="G76" s="221"/>
      <c r="H76" s="221"/>
      <c r="I76" s="222" t="e">
        <f t="shared" si="1"/>
        <v>#DIV/0!</v>
      </c>
      <c r="J76" s="221"/>
      <c r="K76" s="228">
        <f>'КВР 800'!G45</f>
        <v>0</v>
      </c>
      <c r="L76" s="184">
        <f>K76-G76</f>
        <v>0</v>
      </c>
      <c r="M76" s="64" t="e">
        <f>K76/G76-100%</f>
        <v>#DIV/0!</v>
      </c>
    </row>
    <row r="77" spans="1:17" ht="29.25" customHeight="1">
      <c r="A77" s="287"/>
      <c r="B77" s="287"/>
      <c r="C77" s="287"/>
      <c r="D77" s="287"/>
      <c r="E77" s="287"/>
      <c r="F77" s="287"/>
      <c r="G77" s="287"/>
      <c r="H77" s="287"/>
      <c r="I77" s="287"/>
      <c r="J77" s="287"/>
      <c r="K77" s="288"/>
      <c r="L77" s="287"/>
      <c r="M77" s="287"/>
      <c r="N77" s="287"/>
      <c r="O77" s="287"/>
      <c r="P77" s="287"/>
      <c r="Q77" s="287"/>
    </row>
    <row r="78" spans="1:17" ht="18.75">
      <c r="A78" s="289" t="s">
        <v>28</v>
      </c>
      <c r="B78" s="289"/>
      <c r="C78" s="1163" t="s">
        <v>707</v>
      </c>
      <c r="D78" s="1163"/>
      <c r="E78" s="156"/>
      <c r="F78" s="156"/>
      <c r="G78" s="156"/>
      <c r="H78" s="156"/>
      <c r="I78" s="156" t="s">
        <v>706</v>
      </c>
      <c r="J78" s="156"/>
      <c r="K78" s="156"/>
      <c r="L78" s="156" t="s">
        <v>528</v>
      </c>
      <c r="M78" s="287"/>
      <c r="N78" s="287"/>
      <c r="O78" s="287"/>
      <c r="P78" s="287"/>
      <c r="Q78" s="287"/>
    </row>
    <row r="79" spans="1:17" ht="15.75">
      <c r="A79" s="287"/>
      <c r="B79" s="287"/>
      <c r="C79" s="287"/>
      <c r="D79" s="287"/>
      <c r="E79" s="287"/>
      <c r="F79" s="287"/>
      <c r="G79" s="287"/>
      <c r="H79" s="287"/>
      <c r="I79" s="287"/>
      <c r="J79" s="287"/>
      <c r="K79" s="287"/>
      <c r="L79" s="287"/>
      <c r="M79" s="287"/>
      <c r="N79" s="287"/>
      <c r="O79" s="287"/>
      <c r="P79" s="287"/>
      <c r="Q79" s="287"/>
    </row>
    <row r="80" spans="1:17" ht="15.75">
      <c r="A80" s="287"/>
      <c r="B80" s="287"/>
      <c r="C80" s="287"/>
      <c r="D80" s="287"/>
      <c r="E80" s="287"/>
      <c r="F80" s="287"/>
      <c r="G80" s="287"/>
      <c r="H80" s="287"/>
      <c r="I80" s="287"/>
      <c r="J80" s="287"/>
      <c r="K80" s="287"/>
      <c r="L80" s="287"/>
      <c r="M80" s="287"/>
      <c r="N80" s="287"/>
      <c r="O80" s="287"/>
      <c r="P80" s="287"/>
      <c r="Q80" s="287"/>
    </row>
    <row r="81" spans="1:17" ht="15.75">
      <c r="A81" s="287"/>
      <c r="B81" s="287"/>
      <c r="C81" s="287"/>
      <c r="D81" s="287"/>
      <c r="E81" s="287"/>
      <c r="F81" s="287"/>
      <c r="G81" s="287"/>
      <c r="H81" s="287"/>
      <c r="I81" s="287"/>
      <c r="J81" s="287"/>
      <c r="K81" s="287"/>
      <c r="L81" s="287"/>
      <c r="M81" s="287"/>
      <c r="N81" s="287"/>
      <c r="O81" s="287"/>
      <c r="P81" s="287"/>
      <c r="Q81" s="287"/>
    </row>
    <row r="82" spans="1:17" ht="15.75">
      <c r="A82" s="287"/>
      <c r="B82" s="287"/>
      <c r="C82" s="287"/>
      <c r="D82" s="287"/>
      <c r="E82" s="287"/>
      <c r="F82" s="287"/>
      <c r="G82" s="287"/>
      <c r="H82" s="287"/>
      <c r="I82" s="287"/>
      <c r="J82" s="287"/>
      <c r="K82" s="287"/>
      <c r="L82" s="287"/>
      <c r="M82" s="287"/>
      <c r="N82" s="287"/>
      <c r="O82" s="287"/>
      <c r="P82" s="287"/>
      <c r="Q82" s="287"/>
    </row>
    <row r="83" spans="1:17" ht="15.75">
      <c r="A83" s="287"/>
      <c r="B83" s="287"/>
      <c r="C83" s="287"/>
      <c r="D83" s="287"/>
      <c r="E83" s="287"/>
      <c r="F83" s="287"/>
      <c r="G83" s="287"/>
      <c r="H83" s="287"/>
      <c r="I83" s="287"/>
      <c r="J83" s="287"/>
      <c r="K83" s="287"/>
      <c r="L83" s="287"/>
      <c r="M83" s="287"/>
      <c r="N83" s="287"/>
      <c r="O83" s="287"/>
      <c r="P83" s="287"/>
      <c r="Q83" s="287"/>
    </row>
    <row r="84" spans="1:17" ht="15.75">
      <c r="A84" s="287"/>
      <c r="B84" s="287"/>
      <c r="C84" s="287"/>
      <c r="D84" s="287"/>
      <c r="E84" s="287"/>
      <c r="F84" s="287"/>
      <c r="G84" s="287"/>
      <c r="H84" s="287"/>
      <c r="I84" s="287"/>
      <c r="J84" s="287"/>
      <c r="K84" s="287"/>
      <c r="L84" s="287"/>
      <c r="M84" s="287"/>
      <c r="N84" s="287"/>
      <c r="O84" s="287"/>
      <c r="P84" s="287"/>
      <c r="Q84" s="287"/>
    </row>
    <row r="85" spans="1:17" ht="15.75">
      <c r="A85" s="287"/>
      <c r="B85" s="287"/>
      <c r="C85" s="287"/>
      <c r="D85" s="287"/>
      <c r="E85" s="287"/>
      <c r="F85" s="287"/>
      <c r="G85" s="287"/>
      <c r="H85" s="287"/>
      <c r="I85" s="287"/>
      <c r="J85" s="287"/>
      <c r="K85" s="287"/>
      <c r="L85" s="287"/>
      <c r="M85" s="287"/>
      <c r="N85" s="287"/>
      <c r="O85" s="287"/>
      <c r="P85" s="287"/>
      <c r="Q85" s="287"/>
    </row>
    <row r="86" spans="1:17" ht="15.75">
      <c r="A86" s="287"/>
      <c r="B86" s="287"/>
      <c r="C86" s="287"/>
      <c r="D86" s="287"/>
      <c r="E86" s="287"/>
      <c r="F86" s="287"/>
      <c r="G86" s="287"/>
      <c r="H86" s="287"/>
      <c r="I86" s="287"/>
      <c r="J86" s="287"/>
      <c r="K86" s="287"/>
      <c r="L86" s="287"/>
      <c r="M86" s="287"/>
      <c r="N86" s="287"/>
      <c r="O86" s="287"/>
      <c r="P86" s="287"/>
      <c r="Q86" s="287"/>
    </row>
    <row r="87" spans="1:17" ht="15.75">
      <c r="A87" s="287"/>
      <c r="B87" s="287"/>
      <c r="C87" s="287"/>
      <c r="D87" s="287"/>
      <c r="E87" s="287"/>
      <c r="F87" s="287"/>
      <c r="G87" s="287"/>
      <c r="H87" s="287"/>
      <c r="I87" s="287"/>
      <c r="J87" s="287"/>
      <c r="K87" s="287"/>
      <c r="L87" s="287"/>
      <c r="M87" s="287"/>
      <c r="N87" s="287"/>
      <c r="O87" s="287"/>
      <c r="P87" s="287"/>
      <c r="Q87" s="287"/>
    </row>
    <row r="88" spans="1:17" ht="15.75">
      <c r="A88" s="287"/>
      <c r="B88" s="287"/>
      <c r="C88" s="287"/>
      <c r="D88" s="287"/>
      <c r="E88" s="287"/>
      <c r="F88" s="287"/>
      <c r="G88" s="287"/>
      <c r="H88" s="287"/>
      <c r="I88" s="287"/>
      <c r="J88" s="287"/>
      <c r="K88" s="287"/>
      <c r="L88" s="287"/>
      <c r="M88" s="287"/>
      <c r="N88" s="287"/>
      <c r="O88" s="287"/>
      <c r="P88" s="287"/>
      <c r="Q88" s="287"/>
    </row>
    <row r="89" spans="1:17" ht="15.75">
      <c r="A89" s="287"/>
      <c r="B89" s="287"/>
      <c r="C89" s="287"/>
      <c r="D89" s="287"/>
      <c r="E89" s="287"/>
      <c r="F89" s="287"/>
      <c r="G89" s="287"/>
      <c r="H89" s="287"/>
      <c r="I89" s="287"/>
      <c r="J89" s="287"/>
      <c r="K89" s="287"/>
      <c r="L89" s="287"/>
      <c r="M89" s="287"/>
      <c r="N89" s="287"/>
      <c r="O89" s="287"/>
      <c r="P89" s="287"/>
      <c r="Q89" s="287"/>
    </row>
    <row r="90" spans="1:17" ht="15.75">
      <c r="A90" s="287"/>
      <c r="B90" s="287"/>
      <c r="C90" s="287"/>
      <c r="D90" s="287"/>
      <c r="E90" s="287"/>
      <c r="F90" s="287"/>
      <c r="G90" s="287"/>
      <c r="H90" s="287"/>
      <c r="I90" s="287"/>
      <c r="J90" s="287"/>
      <c r="K90" s="287"/>
      <c r="L90" s="287"/>
      <c r="M90" s="287"/>
      <c r="N90" s="287"/>
      <c r="O90" s="287"/>
      <c r="P90" s="287"/>
      <c r="Q90" s="287"/>
    </row>
    <row r="91" spans="1:17" ht="15.75">
      <c r="A91" s="287"/>
      <c r="B91" s="287"/>
      <c r="C91" s="287"/>
      <c r="D91" s="287"/>
      <c r="E91" s="287"/>
      <c r="F91" s="287"/>
      <c r="G91" s="287"/>
      <c r="H91" s="287"/>
      <c r="I91" s="287"/>
      <c r="J91" s="287"/>
      <c r="K91" s="287"/>
      <c r="L91" s="287"/>
      <c r="M91" s="287"/>
      <c r="N91" s="287"/>
      <c r="O91" s="287"/>
      <c r="P91" s="287"/>
      <c r="Q91" s="287"/>
    </row>
    <row r="92" spans="1:17" ht="15.75">
      <c r="A92" s="287"/>
      <c r="B92" s="287"/>
      <c r="C92" s="287"/>
      <c r="D92" s="287"/>
      <c r="E92" s="287"/>
      <c r="F92" s="287"/>
      <c r="G92" s="287"/>
      <c r="H92" s="287"/>
      <c r="I92" s="287"/>
      <c r="J92" s="287"/>
      <c r="K92" s="287"/>
      <c r="L92" s="287"/>
      <c r="M92" s="287"/>
      <c r="N92" s="287"/>
      <c r="O92" s="287"/>
      <c r="P92" s="287"/>
      <c r="Q92" s="287"/>
    </row>
    <row r="93" spans="1:17" ht="15.75">
      <c r="A93" s="287"/>
      <c r="B93" s="287"/>
      <c r="C93" s="287"/>
      <c r="D93" s="287"/>
      <c r="E93" s="287"/>
      <c r="F93" s="287"/>
      <c r="G93" s="287"/>
      <c r="H93" s="287"/>
      <c r="I93" s="287"/>
      <c r="J93" s="287"/>
      <c r="K93" s="287"/>
      <c r="L93" s="287"/>
      <c r="M93" s="287"/>
      <c r="N93" s="287"/>
      <c r="O93" s="287"/>
      <c r="P93" s="287"/>
      <c r="Q93" s="287"/>
    </row>
    <row r="94" spans="1:17" ht="15.75">
      <c r="A94" s="287"/>
      <c r="B94" s="287"/>
      <c r="C94" s="287"/>
      <c r="D94" s="287"/>
      <c r="E94" s="287"/>
      <c r="F94" s="287"/>
      <c r="G94" s="287"/>
      <c r="H94" s="287"/>
      <c r="I94" s="287"/>
      <c r="J94" s="287"/>
      <c r="K94" s="287"/>
      <c r="L94" s="287"/>
      <c r="M94" s="287"/>
      <c r="N94" s="287"/>
      <c r="O94" s="287"/>
      <c r="P94" s="287"/>
      <c r="Q94" s="287"/>
    </row>
    <row r="95" spans="1:17" ht="15.75">
      <c r="A95" s="287"/>
      <c r="B95" s="287"/>
      <c r="C95" s="287"/>
      <c r="D95" s="287"/>
      <c r="E95" s="287"/>
      <c r="F95" s="287"/>
      <c r="G95" s="287"/>
      <c r="H95" s="287"/>
      <c r="I95" s="287"/>
      <c r="J95" s="287"/>
      <c r="K95" s="287"/>
      <c r="L95" s="287"/>
      <c r="M95" s="287"/>
      <c r="N95" s="287"/>
      <c r="O95" s="287"/>
      <c r="P95" s="287"/>
      <c r="Q95" s="287"/>
    </row>
    <row r="96" spans="1:17" ht="15.75">
      <c r="A96" s="287"/>
      <c r="B96" s="287"/>
      <c r="C96" s="287"/>
      <c r="D96" s="287"/>
      <c r="E96" s="287"/>
      <c r="F96" s="287"/>
      <c r="G96" s="287"/>
      <c r="H96" s="287"/>
      <c r="I96" s="287"/>
      <c r="J96" s="287"/>
      <c r="K96" s="287"/>
      <c r="L96" s="287"/>
      <c r="M96" s="287"/>
      <c r="N96" s="287"/>
      <c r="O96" s="287"/>
      <c r="P96" s="287"/>
      <c r="Q96" s="287"/>
    </row>
    <row r="97" spans="1:17" ht="15.75">
      <c r="A97" s="287"/>
      <c r="B97" s="287"/>
      <c r="C97" s="287"/>
      <c r="D97" s="287"/>
      <c r="E97" s="287"/>
      <c r="F97" s="287"/>
      <c r="G97" s="287"/>
      <c r="H97" s="287"/>
      <c r="I97" s="287"/>
      <c r="J97" s="287"/>
      <c r="K97" s="287"/>
      <c r="L97" s="287"/>
      <c r="M97" s="287"/>
      <c r="N97" s="287"/>
      <c r="O97" s="287"/>
      <c r="P97" s="287"/>
      <c r="Q97" s="287"/>
    </row>
    <row r="98" spans="1:17" ht="15.75">
      <c r="A98" s="287"/>
      <c r="B98" s="287"/>
      <c r="C98" s="287"/>
      <c r="D98" s="287"/>
      <c r="E98" s="287"/>
      <c r="F98" s="287"/>
      <c r="G98" s="287"/>
      <c r="H98" s="287"/>
      <c r="I98" s="287"/>
      <c r="J98" s="287"/>
      <c r="K98" s="287"/>
      <c r="L98" s="287"/>
      <c r="M98" s="287"/>
      <c r="N98" s="287"/>
      <c r="O98" s="287"/>
      <c r="P98" s="287"/>
      <c r="Q98" s="287"/>
    </row>
    <row r="99" spans="1:17" ht="15.75">
      <c r="A99" s="287"/>
      <c r="B99" s="287"/>
      <c r="C99" s="287"/>
      <c r="D99" s="287"/>
      <c r="E99" s="287"/>
      <c r="F99" s="287"/>
      <c r="G99" s="287"/>
      <c r="H99" s="287"/>
      <c r="I99" s="287"/>
      <c r="J99" s="287"/>
      <c r="K99" s="287"/>
      <c r="L99" s="287"/>
      <c r="M99" s="287"/>
      <c r="N99" s="287"/>
      <c r="O99" s="287"/>
      <c r="P99" s="287"/>
      <c r="Q99" s="287"/>
    </row>
    <row r="100" spans="1:17" ht="15.75">
      <c r="A100" s="287"/>
      <c r="B100" s="287"/>
      <c r="C100" s="287"/>
      <c r="D100" s="287"/>
      <c r="E100" s="287"/>
      <c r="F100" s="287"/>
      <c r="G100" s="287"/>
      <c r="H100" s="287"/>
      <c r="I100" s="287"/>
      <c r="J100" s="287"/>
      <c r="K100" s="287"/>
      <c r="L100" s="287"/>
      <c r="M100" s="287"/>
      <c r="N100" s="287"/>
      <c r="O100" s="287"/>
      <c r="P100" s="287"/>
      <c r="Q100" s="287"/>
    </row>
    <row r="101" spans="1:17" ht="15.75">
      <c r="A101" s="287"/>
      <c r="B101" s="287"/>
      <c r="C101" s="287"/>
      <c r="D101" s="287"/>
      <c r="E101" s="287"/>
      <c r="F101" s="287"/>
      <c r="G101" s="287"/>
      <c r="H101" s="287"/>
      <c r="I101" s="287"/>
      <c r="J101" s="287"/>
      <c r="K101" s="287"/>
      <c r="L101" s="287"/>
      <c r="M101" s="287"/>
      <c r="N101" s="287"/>
      <c r="O101" s="287"/>
      <c r="P101" s="287"/>
      <c r="Q101" s="287"/>
    </row>
    <row r="102" spans="1:17" ht="15.75">
      <c r="A102" s="287"/>
      <c r="B102" s="287"/>
      <c r="C102" s="287"/>
      <c r="D102" s="287"/>
      <c r="E102" s="287"/>
      <c r="F102" s="287"/>
      <c r="G102" s="287"/>
      <c r="H102" s="287"/>
      <c r="I102" s="287"/>
      <c r="J102" s="287"/>
      <c r="K102" s="287"/>
      <c r="L102" s="287"/>
      <c r="M102" s="287"/>
      <c r="N102" s="287"/>
      <c r="O102" s="287"/>
      <c r="P102" s="287"/>
      <c r="Q102" s="287"/>
    </row>
    <row r="103" spans="1:17" ht="15.75">
      <c r="A103" s="287"/>
      <c r="B103" s="287"/>
      <c r="C103" s="287"/>
      <c r="D103" s="287"/>
      <c r="E103" s="287"/>
      <c r="F103" s="287"/>
      <c r="G103" s="287"/>
      <c r="H103" s="287"/>
      <c r="I103" s="287"/>
      <c r="J103" s="287"/>
      <c r="K103" s="287"/>
      <c r="L103" s="287"/>
      <c r="M103" s="287"/>
      <c r="N103" s="287"/>
      <c r="O103" s="287"/>
      <c r="P103" s="287"/>
      <c r="Q103" s="287"/>
    </row>
    <row r="104" spans="1:17" ht="15.75">
      <c r="A104" s="287"/>
      <c r="B104" s="287"/>
      <c r="C104" s="287"/>
      <c r="D104" s="287"/>
      <c r="E104" s="287"/>
      <c r="F104" s="287"/>
      <c r="G104" s="287"/>
      <c r="H104" s="287"/>
      <c r="I104" s="287"/>
      <c r="J104" s="287"/>
      <c r="K104" s="287"/>
      <c r="L104" s="287"/>
      <c r="M104" s="287"/>
      <c r="N104" s="287"/>
      <c r="O104" s="287"/>
      <c r="P104" s="287"/>
      <c r="Q104" s="287"/>
    </row>
    <row r="105" spans="1:17" ht="15.75">
      <c r="A105" s="287"/>
      <c r="B105" s="287"/>
      <c r="C105" s="287"/>
      <c r="D105" s="287"/>
      <c r="E105" s="287"/>
      <c r="F105" s="287"/>
      <c r="G105" s="287"/>
      <c r="H105" s="287"/>
      <c r="I105" s="287"/>
      <c r="J105" s="287"/>
      <c r="K105" s="287"/>
      <c r="L105" s="287"/>
      <c r="M105" s="287"/>
      <c r="N105" s="287"/>
      <c r="O105" s="287"/>
      <c r="P105" s="287"/>
      <c r="Q105" s="287"/>
    </row>
    <row r="106" spans="1:17" ht="15.75">
      <c r="A106" s="287"/>
      <c r="B106" s="287"/>
      <c r="C106" s="287"/>
      <c r="D106" s="287"/>
      <c r="E106" s="287"/>
      <c r="F106" s="287"/>
      <c r="G106" s="287"/>
      <c r="H106" s="287"/>
      <c r="I106" s="287"/>
      <c r="J106" s="287"/>
      <c r="K106" s="287"/>
      <c r="L106" s="287"/>
      <c r="M106" s="287"/>
      <c r="N106" s="287"/>
      <c r="O106" s="287"/>
      <c r="P106" s="287"/>
      <c r="Q106" s="287"/>
    </row>
    <row r="107" spans="1:17" ht="15.75">
      <c r="A107" s="287"/>
      <c r="B107" s="287"/>
      <c r="C107" s="287"/>
      <c r="D107" s="287"/>
      <c r="E107" s="287"/>
      <c r="F107" s="287"/>
      <c r="G107" s="287"/>
      <c r="H107" s="287"/>
      <c r="I107" s="287"/>
      <c r="J107" s="287"/>
      <c r="K107" s="287"/>
      <c r="L107" s="287"/>
      <c r="M107" s="287"/>
      <c r="N107" s="287"/>
      <c r="O107" s="287"/>
      <c r="P107" s="287"/>
      <c r="Q107" s="287"/>
    </row>
    <row r="108" spans="1:17" ht="15.75">
      <c r="A108" s="287"/>
      <c r="B108" s="287"/>
      <c r="C108" s="287"/>
      <c r="D108" s="287"/>
      <c r="E108" s="287"/>
      <c r="F108" s="287"/>
      <c r="G108" s="287"/>
      <c r="H108" s="287"/>
      <c r="I108" s="287"/>
      <c r="J108" s="287"/>
      <c r="K108" s="287"/>
      <c r="L108" s="287"/>
      <c r="M108" s="287"/>
      <c r="N108" s="287"/>
      <c r="O108" s="287"/>
      <c r="P108" s="287"/>
      <c r="Q108" s="287"/>
    </row>
    <row r="109" spans="1:17" ht="15.75">
      <c r="A109" s="287"/>
      <c r="B109" s="287"/>
      <c r="C109" s="287"/>
      <c r="D109" s="287"/>
      <c r="E109" s="287"/>
      <c r="F109" s="287"/>
      <c r="G109" s="287"/>
      <c r="H109" s="287"/>
      <c r="I109" s="287"/>
      <c r="J109" s="287"/>
      <c r="K109" s="287"/>
      <c r="L109" s="287"/>
      <c r="M109" s="287"/>
      <c r="N109" s="287"/>
      <c r="O109" s="287"/>
      <c r="P109" s="287"/>
      <c r="Q109" s="287"/>
    </row>
    <row r="110" spans="1:17" ht="15.75">
      <c r="A110" s="287"/>
      <c r="B110" s="287"/>
      <c r="C110" s="287"/>
      <c r="D110" s="287"/>
      <c r="E110" s="287"/>
      <c r="F110" s="287"/>
      <c r="G110" s="287"/>
      <c r="H110" s="287"/>
      <c r="I110" s="287"/>
      <c r="J110" s="287"/>
      <c r="K110" s="287"/>
      <c r="L110" s="287"/>
      <c r="M110" s="287"/>
      <c r="N110" s="287"/>
      <c r="O110" s="287"/>
      <c r="P110" s="287"/>
      <c r="Q110" s="287"/>
    </row>
    <row r="111" spans="1:17" ht="15.75">
      <c r="A111" s="287"/>
      <c r="B111" s="287"/>
      <c r="C111" s="287"/>
      <c r="D111" s="287"/>
      <c r="E111" s="287"/>
      <c r="F111" s="287"/>
      <c r="G111" s="287"/>
      <c r="H111" s="287"/>
      <c r="I111" s="287"/>
      <c r="J111" s="287"/>
      <c r="K111" s="287"/>
      <c r="L111" s="287"/>
      <c r="M111" s="287"/>
      <c r="N111" s="287"/>
      <c r="O111" s="287"/>
      <c r="P111" s="287"/>
      <c r="Q111" s="287"/>
    </row>
    <row r="112" spans="1:17" ht="15.75">
      <c r="A112" s="287"/>
      <c r="B112" s="287"/>
      <c r="C112" s="287"/>
      <c r="D112" s="287"/>
      <c r="E112" s="287"/>
      <c r="F112" s="287"/>
      <c r="G112" s="287"/>
      <c r="H112" s="287"/>
      <c r="I112" s="287"/>
      <c r="J112" s="287"/>
      <c r="K112" s="287"/>
      <c r="L112" s="287"/>
      <c r="M112" s="287"/>
      <c r="N112" s="287"/>
      <c r="O112" s="287"/>
      <c r="P112" s="287"/>
      <c r="Q112" s="287"/>
    </row>
    <row r="113" spans="1:17" ht="15.75">
      <c r="A113" s="287"/>
      <c r="B113" s="287"/>
      <c r="C113" s="287"/>
      <c r="D113" s="287"/>
      <c r="E113" s="287"/>
      <c r="F113" s="287"/>
      <c r="G113" s="287"/>
      <c r="H113" s="287"/>
      <c r="I113" s="287"/>
      <c r="J113" s="287"/>
      <c r="K113" s="287"/>
      <c r="L113" s="287"/>
      <c r="M113" s="287"/>
      <c r="N113" s="287"/>
      <c r="O113" s="287"/>
      <c r="P113" s="287"/>
      <c r="Q113" s="287"/>
    </row>
    <row r="114" spans="1:17" ht="15.75">
      <c r="A114" s="287"/>
      <c r="B114" s="287"/>
      <c r="C114" s="287"/>
      <c r="D114" s="287"/>
      <c r="E114" s="287"/>
      <c r="F114" s="287"/>
      <c r="G114" s="287"/>
      <c r="H114" s="287"/>
      <c r="I114" s="287"/>
      <c r="J114" s="287"/>
      <c r="K114" s="287"/>
      <c r="L114" s="287"/>
      <c r="M114" s="287"/>
      <c r="N114" s="287"/>
      <c r="O114" s="287"/>
      <c r="P114" s="287"/>
      <c r="Q114" s="287"/>
    </row>
    <row r="115" spans="1:17" ht="15.75">
      <c r="A115" s="287"/>
      <c r="B115" s="287"/>
      <c r="C115" s="287"/>
      <c r="D115" s="287"/>
      <c r="E115" s="287"/>
      <c r="F115" s="287"/>
      <c r="G115" s="287"/>
      <c r="H115" s="287"/>
      <c r="I115" s="287"/>
      <c r="J115" s="287"/>
      <c r="K115" s="287"/>
      <c r="L115" s="287"/>
      <c r="M115" s="287"/>
      <c r="N115" s="287"/>
      <c r="O115" s="287"/>
      <c r="P115" s="287"/>
      <c r="Q115" s="287"/>
    </row>
    <row r="116" spans="1:17" ht="15.75">
      <c r="A116" s="287"/>
      <c r="B116" s="287"/>
      <c r="C116" s="287"/>
      <c r="D116" s="287"/>
      <c r="E116" s="287"/>
      <c r="F116" s="287"/>
      <c r="G116" s="287"/>
      <c r="H116" s="287"/>
      <c r="I116" s="287"/>
      <c r="J116" s="287"/>
      <c r="K116" s="287"/>
      <c r="L116" s="287"/>
      <c r="M116" s="287"/>
      <c r="N116" s="287"/>
      <c r="O116" s="287"/>
      <c r="P116" s="287"/>
      <c r="Q116" s="287"/>
    </row>
    <row r="117" spans="1:17" ht="15.75">
      <c r="A117" s="287"/>
      <c r="B117" s="287"/>
      <c r="C117" s="287"/>
      <c r="D117" s="287"/>
      <c r="E117" s="287"/>
      <c r="F117" s="287"/>
      <c r="G117" s="287"/>
      <c r="H117" s="287"/>
      <c r="I117" s="287"/>
      <c r="J117" s="287"/>
      <c r="K117" s="287"/>
      <c r="L117" s="287"/>
      <c r="M117" s="287"/>
      <c r="N117" s="287"/>
      <c r="O117" s="287"/>
      <c r="P117" s="287"/>
      <c r="Q117" s="287"/>
    </row>
    <row r="118" spans="1:17" ht="15.75">
      <c r="A118" s="287"/>
      <c r="B118" s="287"/>
      <c r="C118" s="287"/>
      <c r="D118" s="287"/>
      <c r="E118" s="287"/>
      <c r="F118" s="287"/>
      <c r="G118" s="287"/>
      <c r="H118" s="287"/>
      <c r="I118" s="287"/>
      <c r="J118" s="287"/>
      <c r="K118" s="287"/>
      <c r="L118" s="287"/>
      <c r="M118" s="287"/>
      <c r="N118" s="287"/>
      <c r="O118" s="287"/>
      <c r="P118" s="287"/>
      <c r="Q118" s="287"/>
    </row>
    <row r="119" spans="1:17" ht="15.75">
      <c r="A119" s="287"/>
      <c r="B119" s="287"/>
      <c r="C119" s="287"/>
      <c r="D119" s="287"/>
      <c r="E119" s="287"/>
      <c r="F119" s="287"/>
      <c r="G119" s="287"/>
      <c r="H119" s="287"/>
      <c r="I119" s="287"/>
      <c r="J119" s="287"/>
      <c r="K119" s="287"/>
      <c r="L119" s="287"/>
      <c r="M119" s="287"/>
      <c r="N119" s="287"/>
      <c r="O119" s="287"/>
      <c r="P119" s="287"/>
      <c r="Q119" s="287"/>
    </row>
    <row r="120" spans="1:17" ht="15.75">
      <c r="A120" s="287"/>
      <c r="B120" s="287"/>
      <c r="C120" s="287"/>
      <c r="D120" s="287"/>
      <c r="E120" s="287"/>
      <c r="F120" s="287"/>
      <c r="G120" s="287"/>
      <c r="H120" s="287"/>
      <c r="I120" s="287"/>
      <c r="J120" s="287"/>
      <c r="K120" s="287"/>
      <c r="L120" s="287"/>
      <c r="M120" s="287"/>
      <c r="N120" s="287"/>
      <c r="O120" s="287"/>
      <c r="P120" s="287"/>
      <c r="Q120" s="287"/>
    </row>
    <row r="121" spans="1:17" ht="15.75">
      <c r="A121" s="287"/>
      <c r="B121" s="287"/>
      <c r="C121" s="287"/>
      <c r="D121" s="287"/>
      <c r="E121" s="287"/>
      <c r="F121" s="287"/>
      <c r="G121" s="287"/>
      <c r="H121" s="287"/>
      <c r="I121" s="287"/>
      <c r="J121" s="287"/>
      <c r="K121" s="287"/>
      <c r="L121" s="287"/>
      <c r="M121" s="287"/>
      <c r="N121" s="287"/>
      <c r="O121" s="287"/>
      <c r="P121" s="287"/>
      <c r="Q121" s="287"/>
    </row>
    <row r="122" spans="1:17" ht="15.75">
      <c r="A122" s="287"/>
      <c r="B122" s="287"/>
      <c r="C122" s="287"/>
      <c r="D122" s="287"/>
      <c r="E122" s="287"/>
      <c r="F122" s="287"/>
      <c r="G122" s="287"/>
      <c r="H122" s="287"/>
      <c r="I122" s="287"/>
      <c r="J122" s="287"/>
      <c r="K122" s="287"/>
      <c r="L122" s="287"/>
      <c r="M122" s="287"/>
      <c r="N122" s="287"/>
      <c r="O122" s="287"/>
      <c r="P122" s="287"/>
      <c r="Q122" s="287"/>
    </row>
    <row r="123" spans="1:17" ht="15.75">
      <c r="A123" s="287"/>
      <c r="B123" s="287"/>
      <c r="C123" s="287"/>
      <c r="D123" s="287"/>
      <c r="E123" s="287"/>
      <c r="F123" s="287"/>
      <c r="G123" s="287"/>
      <c r="H123" s="287"/>
      <c r="I123" s="287"/>
      <c r="J123" s="287"/>
      <c r="K123" s="287"/>
      <c r="L123" s="287"/>
      <c r="M123" s="287"/>
      <c r="N123" s="287"/>
      <c r="O123" s="287"/>
      <c r="P123" s="287"/>
      <c r="Q123" s="287"/>
    </row>
    <row r="124" spans="1:17" ht="15.75">
      <c r="A124" s="287"/>
      <c r="B124" s="287"/>
      <c r="C124" s="287"/>
      <c r="D124" s="287"/>
      <c r="E124" s="287"/>
      <c r="F124" s="287"/>
      <c r="G124" s="287"/>
      <c r="H124" s="287"/>
      <c r="I124" s="287"/>
      <c r="J124" s="287"/>
      <c r="K124" s="287"/>
      <c r="L124" s="287"/>
      <c r="M124" s="287"/>
      <c r="N124" s="287"/>
      <c r="O124" s="287"/>
      <c r="P124" s="287"/>
      <c r="Q124" s="287"/>
    </row>
    <row r="125" spans="1:17" ht="15.75">
      <c r="A125" s="287"/>
      <c r="B125" s="287"/>
      <c r="C125" s="287"/>
      <c r="D125" s="287"/>
      <c r="E125" s="287"/>
      <c r="F125" s="287"/>
      <c r="G125" s="287"/>
      <c r="H125" s="287"/>
      <c r="I125" s="287"/>
      <c r="J125" s="287"/>
      <c r="K125" s="287"/>
      <c r="L125" s="287"/>
      <c r="M125" s="287"/>
      <c r="N125" s="287"/>
      <c r="O125" s="287"/>
      <c r="P125" s="287"/>
      <c r="Q125" s="287"/>
    </row>
    <row r="126" spans="1:17" ht="15.75">
      <c r="A126" s="287"/>
      <c r="B126" s="287"/>
      <c r="C126" s="287"/>
      <c r="D126" s="287"/>
      <c r="E126" s="287"/>
      <c r="F126" s="287"/>
      <c r="G126" s="287"/>
      <c r="H126" s="287"/>
      <c r="I126" s="287"/>
      <c r="J126" s="287"/>
      <c r="K126" s="287"/>
      <c r="L126" s="287"/>
      <c r="M126" s="287"/>
      <c r="N126" s="287"/>
      <c r="O126" s="287"/>
      <c r="P126" s="287"/>
      <c r="Q126" s="287"/>
    </row>
    <row r="127" spans="1:17" ht="15.75">
      <c r="A127" s="287"/>
      <c r="B127" s="287"/>
      <c r="C127" s="287"/>
      <c r="D127" s="287"/>
      <c r="E127" s="287"/>
      <c r="F127" s="287"/>
      <c r="G127" s="287"/>
      <c r="H127" s="287"/>
      <c r="I127" s="287"/>
      <c r="J127" s="287"/>
      <c r="K127" s="287"/>
      <c r="L127" s="287"/>
      <c r="M127" s="287"/>
      <c r="N127" s="287"/>
      <c r="O127" s="287"/>
      <c r="P127" s="287"/>
      <c r="Q127" s="287"/>
    </row>
    <row r="128" spans="1:17" ht="15.75">
      <c r="A128" s="287"/>
      <c r="B128" s="287"/>
      <c r="C128" s="287"/>
      <c r="D128" s="287"/>
      <c r="E128" s="287"/>
      <c r="F128" s="287"/>
      <c r="G128" s="287"/>
      <c r="H128" s="287"/>
      <c r="I128" s="287"/>
      <c r="J128" s="287"/>
      <c r="K128" s="287"/>
      <c r="L128" s="287"/>
      <c r="M128" s="287"/>
      <c r="N128" s="287"/>
      <c r="O128" s="287"/>
      <c r="P128" s="287"/>
      <c r="Q128" s="287"/>
    </row>
    <row r="129" spans="1:17" ht="15.75">
      <c r="A129" s="287"/>
      <c r="B129" s="287"/>
      <c r="C129" s="287"/>
      <c r="D129" s="287"/>
      <c r="E129" s="287"/>
      <c r="F129" s="287"/>
      <c r="G129" s="287"/>
      <c r="H129" s="287"/>
      <c r="I129" s="287"/>
      <c r="J129" s="287"/>
      <c r="K129" s="287"/>
      <c r="L129" s="287"/>
      <c r="M129" s="287"/>
      <c r="N129" s="287"/>
      <c r="O129" s="287"/>
      <c r="P129" s="287"/>
      <c r="Q129" s="287"/>
    </row>
    <row r="130" spans="1:17" ht="15.75">
      <c r="A130" s="287"/>
      <c r="B130" s="287"/>
      <c r="C130" s="287"/>
      <c r="D130" s="287"/>
      <c r="E130" s="287"/>
      <c r="F130" s="287"/>
      <c r="G130" s="287"/>
      <c r="H130" s="287"/>
      <c r="I130" s="287"/>
      <c r="J130" s="287"/>
      <c r="K130" s="287"/>
      <c r="L130" s="287"/>
      <c r="M130" s="287"/>
      <c r="N130" s="287"/>
      <c r="O130" s="287"/>
      <c r="P130" s="287"/>
      <c r="Q130" s="287"/>
    </row>
    <row r="131" spans="1:17" ht="15.75">
      <c r="A131" s="287"/>
      <c r="B131" s="287"/>
      <c r="C131" s="287"/>
      <c r="D131" s="287"/>
      <c r="E131" s="287"/>
      <c r="F131" s="287"/>
      <c r="G131" s="287"/>
      <c r="H131" s="287"/>
      <c r="I131" s="287"/>
      <c r="J131" s="287"/>
      <c r="K131" s="287"/>
      <c r="L131" s="287"/>
      <c r="M131" s="287"/>
      <c r="N131" s="287"/>
      <c r="O131" s="287"/>
      <c r="P131" s="287"/>
      <c r="Q131" s="287"/>
    </row>
    <row r="132" spans="1:17" ht="15.75">
      <c r="A132" s="287"/>
      <c r="B132" s="287"/>
      <c r="C132" s="287"/>
      <c r="D132" s="287"/>
      <c r="E132" s="287"/>
      <c r="F132" s="287"/>
      <c r="G132" s="287"/>
      <c r="H132" s="287"/>
      <c r="I132" s="287"/>
      <c r="J132" s="287"/>
      <c r="K132" s="287"/>
      <c r="L132" s="287"/>
      <c r="M132" s="287"/>
      <c r="N132" s="287"/>
      <c r="O132" s="287"/>
      <c r="P132" s="287"/>
      <c r="Q132" s="287"/>
    </row>
    <row r="133" spans="1:17" ht="15.75">
      <c r="A133" s="287"/>
      <c r="B133" s="287"/>
      <c r="C133" s="287"/>
      <c r="D133" s="287"/>
      <c r="E133" s="287"/>
      <c r="F133" s="287"/>
      <c r="G133" s="287"/>
      <c r="H133" s="287"/>
      <c r="I133" s="287"/>
      <c r="J133" s="287"/>
      <c r="K133" s="287"/>
      <c r="L133" s="287"/>
      <c r="M133" s="287"/>
      <c r="N133" s="287"/>
      <c r="O133" s="287"/>
      <c r="P133" s="287"/>
      <c r="Q133" s="287"/>
    </row>
    <row r="134" spans="1:17" ht="15.75">
      <c r="A134" s="287"/>
      <c r="B134" s="287"/>
      <c r="C134" s="287"/>
      <c r="D134" s="287"/>
      <c r="E134" s="287"/>
      <c r="F134" s="287"/>
      <c r="G134" s="287"/>
      <c r="H134" s="287"/>
      <c r="I134" s="287"/>
      <c r="J134" s="287"/>
      <c r="K134" s="287"/>
      <c r="L134" s="287"/>
      <c r="M134" s="287"/>
      <c r="N134" s="287"/>
      <c r="O134" s="287"/>
      <c r="P134" s="287"/>
      <c r="Q134" s="287"/>
    </row>
    <row r="135" spans="1:17" ht="15.75">
      <c r="A135" s="287"/>
      <c r="B135" s="287"/>
      <c r="C135" s="287"/>
      <c r="D135" s="287"/>
      <c r="E135" s="287"/>
      <c r="F135" s="287"/>
      <c r="G135" s="287"/>
      <c r="H135" s="287"/>
      <c r="I135" s="287"/>
      <c r="J135" s="287"/>
      <c r="K135" s="287"/>
      <c r="L135" s="287"/>
      <c r="M135" s="287"/>
      <c r="N135" s="287"/>
      <c r="O135" s="287"/>
      <c r="P135" s="287"/>
      <c r="Q135" s="287"/>
    </row>
    <row r="136" spans="1:17" ht="15.75">
      <c r="A136" s="287"/>
      <c r="B136" s="287"/>
      <c r="C136" s="287"/>
      <c r="D136" s="287"/>
      <c r="E136" s="287"/>
      <c r="F136" s="287"/>
      <c r="G136" s="287"/>
      <c r="H136" s="287"/>
      <c r="I136" s="287"/>
      <c r="J136" s="287"/>
      <c r="K136" s="287"/>
      <c r="L136" s="287"/>
      <c r="M136" s="287"/>
      <c r="N136" s="287"/>
      <c r="O136" s="287"/>
      <c r="P136" s="287"/>
      <c r="Q136" s="287"/>
    </row>
    <row r="137" spans="1:17" ht="15.75">
      <c r="A137" s="287"/>
      <c r="B137" s="287"/>
      <c r="C137" s="287"/>
      <c r="D137" s="287"/>
      <c r="E137" s="287"/>
      <c r="F137" s="287"/>
      <c r="G137" s="287"/>
      <c r="H137" s="287"/>
      <c r="I137" s="287"/>
      <c r="J137" s="287"/>
      <c r="K137" s="287"/>
      <c r="L137" s="287"/>
      <c r="M137" s="287"/>
      <c r="N137" s="287"/>
      <c r="O137" s="287"/>
      <c r="P137" s="287"/>
      <c r="Q137" s="287"/>
    </row>
    <row r="138" spans="1:17" ht="15.75">
      <c r="A138" s="287"/>
      <c r="B138" s="287"/>
      <c r="C138" s="287"/>
      <c r="D138" s="287"/>
      <c r="E138" s="287"/>
      <c r="F138" s="287"/>
      <c r="G138" s="287"/>
      <c r="H138" s="287"/>
      <c r="I138" s="287"/>
      <c r="J138" s="287"/>
      <c r="K138" s="287"/>
      <c r="L138" s="287"/>
      <c r="M138" s="287"/>
      <c r="N138" s="287"/>
      <c r="O138" s="287"/>
      <c r="P138" s="287"/>
      <c r="Q138" s="287"/>
    </row>
    <row r="139" spans="1:17" ht="15.75">
      <c r="A139" s="287"/>
      <c r="B139" s="287"/>
      <c r="C139" s="287"/>
      <c r="D139" s="287"/>
      <c r="E139" s="287"/>
      <c r="F139" s="287"/>
      <c r="G139" s="287"/>
      <c r="H139" s="287"/>
      <c r="I139" s="287"/>
      <c r="J139" s="287"/>
      <c r="K139" s="287"/>
      <c r="L139" s="287"/>
      <c r="M139" s="287"/>
      <c r="N139" s="287"/>
      <c r="O139" s="287"/>
      <c r="P139" s="287"/>
      <c r="Q139" s="287"/>
    </row>
    <row r="140" spans="1:17" ht="15.75">
      <c r="A140" s="287"/>
      <c r="B140" s="287"/>
      <c r="C140" s="287"/>
      <c r="D140" s="287"/>
      <c r="E140" s="287"/>
      <c r="F140" s="287"/>
      <c r="G140" s="287"/>
      <c r="H140" s="287"/>
      <c r="I140" s="287"/>
      <c r="J140" s="287"/>
      <c r="K140" s="287"/>
      <c r="L140" s="287"/>
      <c r="M140" s="287"/>
      <c r="N140" s="287"/>
      <c r="O140" s="287"/>
      <c r="P140" s="287"/>
      <c r="Q140" s="287"/>
    </row>
    <row r="141" spans="1:17" ht="15.75">
      <c r="A141" s="287"/>
      <c r="B141" s="287"/>
      <c r="C141" s="287"/>
      <c r="D141" s="287"/>
      <c r="E141" s="287"/>
      <c r="F141" s="287"/>
      <c r="G141" s="287"/>
      <c r="H141" s="287"/>
      <c r="I141" s="287"/>
      <c r="J141" s="287"/>
      <c r="K141" s="287"/>
      <c r="L141" s="287"/>
      <c r="M141" s="287"/>
      <c r="N141" s="287"/>
      <c r="O141" s="287"/>
      <c r="P141" s="287"/>
      <c r="Q141" s="287"/>
    </row>
    <row r="142" spans="1:17" ht="15.75">
      <c r="A142" s="287"/>
      <c r="B142" s="287"/>
      <c r="C142" s="287"/>
      <c r="D142" s="287"/>
      <c r="E142" s="287"/>
      <c r="F142" s="287"/>
      <c r="G142" s="287"/>
      <c r="H142" s="287"/>
      <c r="I142" s="287"/>
      <c r="J142" s="287"/>
      <c r="K142" s="287"/>
      <c r="L142" s="287"/>
      <c r="M142" s="287"/>
      <c r="N142" s="287"/>
      <c r="O142" s="287"/>
      <c r="P142" s="287"/>
      <c r="Q142" s="287"/>
    </row>
    <row r="143" spans="1:17" ht="15.75">
      <c r="A143" s="287"/>
      <c r="B143" s="287"/>
      <c r="C143" s="287"/>
      <c r="D143" s="287"/>
      <c r="E143" s="287"/>
      <c r="F143" s="287"/>
      <c r="G143" s="287"/>
      <c r="H143" s="287"/>
      <c r="I143" s="287"/>
      <c r="J143" s="287"/>
      <c r="K143" s="287"/>
      <c r="L143" s="287"/>
      <c r="M143" s="287"/>
      <c r="N143" s="287"/>
      <c r="O143" s="287"/>
      <c r="P143" s="287"/>
      <c r="Q143" s="287"/>
    </row>
    <row r="144" spans="1:17" ht="15.75">
      <c r="A144" s="287"/>
      <c r="B144" s="287"/>
      <c r="C144" s="287"/>
      <c r="D144" s="287"/>
      <c r="E144" s="287"/>
      <c r="F144" s="287"/>
      <c r="G144" s="287"/>
      <c r="H144" s="287"/>
      <c r="I144" s="287"/>
      <c r="J144" s="287"/>
      <c r="K144" s="287"/>
      <c r="L144" s="287"/>
      <c r="M144" s="287"/>
      <c r="N144" s="287"/>
      <c r="O144" s="287"/>
      <c r="P144" s="287"/>
      <c r="Q144" s="287"/>
    </row>
    <row r="145" spans="1:17" ht="15.75">
      <c r="A145" s="287"/>
      <c r="B145" s="287"/>
      <c r="C145" s="287"/>
      <c r="D145" s="287"/>
      <c r="E145" s="287"/>
      <c r="F145" s="287"/>
      <c r="G145" s="287"/>
      <c r="H145" s="287"/>
      <c r="I145" s="287"/>
      <c r="J145" s="287"/>
      <c r="K145" s="287"/>
      <c r="L145" s="287"/>
      <c r="M145" s="287"/>
      <c r="N145" s="287"/>
      <c r="O145" s="287"/>
      <c r="P145" s="287"/>
      <c r="Q145" s="287"/>
    </row>
    <row r="146" spans="1:17" ht="15.75">
      <c r="A146" s="287"/>
      <c r="B146" s="287"/>
      <c r="C146" s="287"/>
      <c r="D146" s="287"/>
      <c r="E146" s="287"/>
      <c r="F146" s="287"/>
      <c r="G146" s="287"/>
      <c r="H146" s="287"/>
      <c r="I146" s="287"/>
      <c r="J146" s="287"/>
      <c r="K146" s="287"/>
      <c r="L146" s="287"/>
      <c r="M146" s="287"/>
      <c r="N146" s="287"/>
      <c r="O146" s="287"/>
      <c r="P146" s="287"/>
      <c r="Q146" s="287"/>
    </row>
    <row r="147" spans="1:17" ht="15.75">
      <c r="A147" s="287"/>
      <c r="B147" s="287"/>
      <c r="C147" s="287"/>
      <c r="D147" s="287"/>
      <c r="E147" s="287"/>
      <c r="F147" s="287"/>
      <c r="G147" s="287"/>
      <c r="H147" s="287"/>
      <c r="I147" s="287"/>
      <c r="J147" s="287"/>
      <c r="K147" s="287"/>
      <c r="L147" s="287"/>
      <c r="M147" s="287"/>
      <c r="N147" s="287"/>
      <c r="O147" s="287"/>
      <c r="P147" s="287"/>
      <c r="Q147" s="287"/>
    </row>
    <row r="148" spans="1:17" ht="15.75">
      <c r="A148" s="287"/>
      <c r="B148" s="287"/>
      <c r="C148" s="287"/>
      <c r="D148" s="287"/>
      <c r="E148" s="287"/>
      <c r="F148" s="287"/>
      <c r="G148" s="287"/>
      <c r="H148" s="287"/>
      <c r="I148" s="287"/>
      <c r="J148" s="287"/>
      <c r="K148" s="287"/>
      <c r="L148" s="287"/>
      <c r="M148" s="287"/>
      <c r="N148" s="287"/>
      <c r="O148" s="287"/>
      <c r="P148" s="287"/>
      <c r="Q148" s="287"/>
    </row>
    <row r="149" spans="1:17" ht="15.75">
      <c r="A149" s="287"/>
      <c r="B149" s="287"/>
      <c r="C149" s="287"/>
      <c r="D149" s="287"/>
      <c r="E149" s="287"/>
      <c r="F149" s="287"/>
      <c r="G149" s="287"/>
      <c r="H149" s="287"/>
      <c r="I149" s="287"/>
      <c r="J149" s="287"/>
      <c r="K149" s="287"/>
      <c r="L149" s="287"/>
      <c r="M149" s="287"/>
      <c r="N149" s="287"/>
      <c r="O149" s="287"/>
      <c r="P149" s="287"/>
      <c r="Q149" s="287"/>
    </row>
    <row r="150" spans="1:17" ht="15.75">
      <c r="A150" s="287"/>
      <c r="B150" s="287"/>
      <c r="C150" s="287"/>
      <c r="D150" s="287"/>
      <c r="E150" s="287"/>
      <c r="F150" s="287"/>
      <c r="G150" s="287"/>
      <c r="H150" s="287"/>
      <c r="I150" s="287"/>
      <c r="J150" s="287"/>
      <c r="K150" s="287"/>
      <c r="L150" s="287"/>
      <c r="M150" s="287"/>
      <c r="N150" s="287"/>
      <c r="O150" s="287"/>
      <c r="P150" s="287"/>
      <c r="Q150" s="287"/>
    </row>
    <row r="151" spans="1:17" ht="15.75">
      <c r="A151" s="287"/>
      <c r="B151" s="287"/>
      <c r="C151" s="287"/>
      <c r="D151" s="287"/>
      <c r="E151" s="287"/>
      <c r="F151" s="287"/>
      <c r="G151" s="287"/>
      <c r="H151" s="287"/>
      <c r="I151" s="287"/>
      <c r="J151" s="287"/>
      <c r="K151" s="287"/>
      <c r="L151" s="287"/>
      <c r="M151" s="287"/>
      <c r="N151" s="287"/>
      <c r="O151" s="287"/>
      <c r="P151" s="287"/>
      <c r="Q151" s="287"/>
    </row>
    <row r="152" spans="1:17" ht="15.75">
      <c r="A152" s="287"/>
      <c r="B152" s="287"/>
      <c r="C152" s="287"/>
      <c r="D152" s="287"/>
      <c r="E152" s="287"/>
      <c r="F152" s="287"/>
      <c r="G152" s="287"/>
      <c r="H152" s="287"/>
      <c r="I152" s="287"/>
      <c r="J152" s="287"/>
      <c r="K152" s="287"/>
      <c r="L152" s="287"/>
      <c r="M152" s="287"/>
      <c r="N152" s="287"/>
      <c r="O152" s="287"/>
      <c r="P152" s="287"/>
      <c r="Q152" s="287"/>
    </row>
    <row r="153" spans="1:17" ht="15.75">
      <c r="A153" s="287"/>
      <c r="B153" s="287"/>
      <c r="C153" s="287"/>
      <c r="D153" s="287"/>
      <c r="E153" s="287"/>
      <c r="F153" s="287"/>
      <c r="G153" s="287"/>
      <c r="H153" s="287"/>
      <c r="I153" s="287"/>
      <c r="J153" s="287"/>
      <c r="K153" s="287"/>
      <c r="L153" s="287"/>
      <c r="M153" s="287"/>
      <c r="N153" s="287"/>
      <c r="O153" s="287"/>
      <c r="P153" s="287"/>
      <c r="Q153" s="287"/>
    </row>
    <row r="154" spans="1:17" ht="15.75">
      <c r="A154" s="287"/>
      <c r="B154" s="287"/>
      <c r="C154" s="287"/>
      <c r="D154" s="287"/>
      <c r="E154" s="287"/>
      <c r="F154" s="287"/>
      <c r="G154" s="287"/>
      <c r="H154" s="287"/>
      <c r="I154" s="287"/>
      <c r="J154" s="287"/>
      <c r="K154" s="287"/>
      <c r="L154" s="287"/>
      <c r="M154" s="287"/>
      <c r="N154" s="287"/>
      <c r="O154" s="287"/>
      <c r="P154" s="287"/>
      <c r="Q154" s="287"/>
    </row>
    <row r="155" spans="1:17" ht="15.75">
      <c r="A155" s="287"/>
      <c r="B155" s="287"/>
      <c r="C155" s="287"/>
      <c r="D155" s="287"/>
      <c r="E155" s="287"/>
      <c r="F155" s="287"/>
      <c r="G155" s="287"/>
      <c r="H155" s="287"/>
      <c r="I155" s="287"/>
      <c r="J155" s="287"/>
      <c r="K155" s="287"/>
      <c r="L155" s="287"/>
      <c r="M155" s="287"/>
      <c r="N155" s="287"/>
      <c r="O155" s="287"/>
      <c r="P155" s="287"/>
      <c r="Q155" s="287"/>
    </row>
    <row r="156" spans="1:17" ht="15.75">
      <c r="A156" s="287"/>
      <c r="B156" s="287"/>
      <c r="C156" s="287"/>
      <c r="D156" s="287"/>
      <c r="E156" s="287"/>
      <c r="F156" s="287"/>
      <c r="G156" s="287"/>
      <c r="H156" s="287"/>
      <c r="I156" s="287"/>
      <c r="J156" s="287"/>
      <c r="K156" s="287"/>
      <c r="L156" s="287"/>
      <c r="M156" s="287"/>
      <c r="N156" s="287"/>
      <c r="O156" s="287"/>
      <c r="P156" s="287"/>
      <c r="Q156" s="287"/>
    </row>
    <row r="157" spans="1:17" ht="15.75">
      <c r="A157" s="287"/>
      <c r="B157" s="287"/>
      <c r="C157" s="287"/>
      <c r="D157" s="287"/>
      <c r="E157" s="287"/>
      <c r="F157" s="287"/>
      <c r="G157" s="287"/>
      <c r="H157" s="287"/>
      <c r="I157" s="287"/>
      <c r="J157" s="287"/>
      <c r="K157" s="287"/>
      <c r="L157" s="287"/>
      <c r="M157" s="287"/>
      <c r="N157" s="287"/>
      <c r="O157" s="287"/>
      <c r="P157" s="287"/>
      <c r="Q157" s="287"/>
    </row>
    <row r="158" spans="1:17" ht="15.75">
      <c r="A158" s="287"/>
      <c r="B158" s="287"/>
      <c r="C158" s="287"/>
      <c r="D158" s="287"/>
      <c r="E158" s="287"/>
      <c r="F158" s="287"/>
      <c r="G158" s="287"/>
      <c r="H158" s="287"/>
      <c r="I158" s="287"/>
      <c r="J158" s="287"/>
      <c r="K158" s="287"/>
      <c r="L158" s="287"/>
      <c r="M158" s="287"/>
      <c r="N158" s="287"/>
      <c r="O158" s="287"/>
      <c r="P158" s="287"/>
      <c r="Q158" s="287"/>
    </row>
    <row r="159" spans="1:17" ht="15.75">
      <c r="A159" s="287"/>
      <c r="B159" s="287"/>
      <c r="C159" s="287"/>
      <c r="D159" s="287"/>
      <c r="E159" s="287"/>
      <c r="F159" s="287"/>
      <c r="G159" s="287"/>
      <c r="H159" s="287"/>
      <c r="I159" s="287"/>
      <c r="J159" s="287"/>
      <c r="K159" s="287"/>
      <c r="L159" s="287"/>
      <c r="M159" s="287"/>
      <c r="N159" s="287"/>
      <c r="O159" s="287"/>
      <c r="P159" s="287"/>
      <c r="Q159" s="287"/>
    </row>
    <row r="160" spans="1:17" ht="15.75">
      <c r="A160" s="287"/>
      <c r="B160" s="287"/>
      <c r="C160" s="287"/>
      <c r="D160" s="287"/>
      <c r="E160" s="287"/>
      <c r="F160" s="287"/>
      <c r="G160" s="287"/>
      <c r="H160" s="287"/>
      <c r="I160" s="287"/>
      <c r="J160" s="287"/>
      <c r="K160" s="287"/>
      <c r="L160" s="287"/>
      <c r="M160" s="287"/>
      <c r="N160" s="287"/>
      <c r="O160" s="287"/>
      <c r="P160" s="287"/>
      <c r="Q160" s="287"/>
    </row>
    <row r="161" spans="1:17" ht="15.75">
      <c r="A161" s="287"/>
      <c r="B161" s="287"/>
      <c r="C161" s="287"/>
      <c r="D161" s="287"/>
      <c r="E161" s="287"/>
      <c r="F161" s="287"/>
      <c r="G161" s="287"/>
      <c r="H161" s="287"/>
      <c r="I161" s="287"/>
      <c r="J161" s="287"/>
      <c r="K161" s="287"/>
      <c r="L161" s="287"/>
      <c r="M161" s="287"/>
      <c r="N161" s="287"/>
      <c r="O161" s="287"/>
      <c r="P161" s="287"/>
      <c r="Q161" s="287"/>
    </row>
    <row r="162" spans="1:17" ht="15.75">
      <c r="A162" s="287"/>
      <c r="B162" s="287"/>
      <c r="C162" s="287"/>
      <c r="D162" s="287"/>
      <c r="E162" s="287"/>
      <c r="F162" s="287"/>
      <c r="G162" s="287"/>
      <c r="H162" s="287"/>
      <c r="I162" s="287"/>
      <c r="J162" s="287"/>
      <c r="K162" s="287"/>
      <c r="L162" s="287"/>
      <c r="M162" s="287"/>
      <c r="N162" s="287"/>
      <c r="O162" s="287"/>
      <c r="P162" s="287"/>
      <c r="Q162" s="287"/>
    </row>
    <row r="163" spans="1:17" ht="15.75">
      <c r="A163" s="287"/>
      <c r="B163" s="287"/>
      <c r="C163" s="287"/>
      <c r="D163" s="287"/>
      <c r="E163" s="287"/>
      <c r="F163" s="287"/>
      <c r="G163" s="287"/>
      <c r="H163" s="287"/>
      <c r="I163" s="287"/>
      <c r="J163" s="287"/>
      <c r="K163" s="287"/>
      <c r="L163" s="287"/>
      <c r="M163" s="287"/>
      <c r="N163" s="287"/>
      <c r="O163" s="287"/>
      <c r="P163" s="287"/>
      <c r="Q163" s="287"/>
    </row>
    <row r="164" spans="1:17" ht="15.75">
      <c r="A164" s="287"/>
      <c r="B164" s="287"/>
      <c r="C164" s="287"/>
      <c r="D164" s="287"/>
      <c r="E164" s="287"/>
      <c r="F164" s="287"/>
      <c r="G164" s="287"/>
      <c r="H164" s="287"/>
      <c r="I164" s="287"/>
      <c r="J164" s="287"/>
      <c r="K164" s="287"/>
      <c r="L164" s="287"/>
      <c r="M164" s="287"/>
      <c r="N164" s="287"/>
      <c r="O164" s="287"/>
      <c r="P164" s="287"/>
      <c r="Q164" s="287"/>
    </row>
    <row r="165" spans="1:17" ht="15.75">
      <c r="A165" s="287"/>
      <c r="B165" s="287"/>
      <c r="C165" s="287"/>
      <c r="D165" s="287"/>
      <c r="E165" s="287"/>
      <c r="F165" s="287"/>
      <c r="G165" s="287"/>
      <c r="H165" s="287"/>
      <c r="I165" s="287"/>
      <c r="J165" s="287"/>
      <c r="K165" s="287"/>
      <c r="L165" s="287"/>
      <c r="M165" s="287"/>
      <c r="N165" s="287"/>
      <c r="O165" s="287"/>
      <c r="P165" s="287"/>
      <c r="Q165" s="287"/>
    </row>
    <row r="166" spans="1:17" ht="15.75">
      <c r="A166" s="287"/>
      <c r="B166" s="287"/>
      <c r="C166" s="287"/>
      <c r="D166" s="287"/>
      <c r="E166" s="287"/>
      <c r="F166" s="287"/>
      <c r="G166" s="287"/>
      <c r="H166" s="287"/>
      <c r="I166" s="287"/>
      <c r="J166" s="287"/>
      <c r="K166" s="287"/>
      <c r="L166" s="287"/>
      <c r="M166" s="287"/>
      <c r="N166" s="287"/>
      <c r="O166" s="287"/>
      <c r="P166" s="287"/>
      <c r="Q166" s="287"/>
    </row>
    <row r="167" spans="1:17" ht="15.75">
      <c r="A167" s="287"/>
      <c r="B167" s="287"/>
      <c r="C167" s="287"/>
      <c r="D167" s="287"/>
      <c r="E167" s="287"/>
      <c r="F167" s="287"/>
      <c r="G167" s="287"/>
      <c r="H167" s="287"/>
      <c r="I167" s="287"/>
      <c r="J167" s="287"/>
      <c r="K167" s="287"/>
      <c r="L167" s="287"/>
      <c r="M167" s="287"/>
      <c r="N167" s="287"/>
      <c r="O167" s="287"/>
      <c r="P167" s="287"/>
      <c r="Q167" s="287"/>
    </row>
    <row r="168" spans="1:17" ht="15.75">
      <c r="A168" s="287"/>
      <c r="B168" s="287"/>
      <c r="C168" s="287"/>
      <c r="D168" s="287"/>
      <c r="E168" s="287"/>
      <c r="F168" s="287"/>
      <c r="G168" s="287"/>
      <c r="H168" s="287"/>
      <c r="I168" s="287"/>
      <c r="J168" s="287"/>
      <c r="K168" s="287"/>
      <c r="L168" s="287"/>
      <c r="M168" s="287"/>
      <c r="N168" s="287"/>
      <c r="O168" s="287"/>
      <c r="P168" s="287"/>
      <c r="Q168" s="287"/>
    </row>
    <row r="169" spans="1:17" ht="15.75">
      <c r="A169" s="287"/>
      <c r="B169" s="287"/>
      <c r="C169" s="287"/>
      <c r="D169" s="287"/>
      <c r="E169" s="287"/>
      <c r="F169" s="287"/>
      <c r="G169" s="287"/>
      <c r="H169" s="287"/>
      <c r="I169" s="287"/>
      <c r="J169" s="287"/>
      <c r="K169" s="287"/>
      <c r="L169" s="287"/>
      <c r="M169" s="287"/>
      <c r="N169" s="287"/>
      <c r="O169" s="287"/>
      <c r="P169" s="287"/>
      <c r="Q169" s="287"/>
    </row>
    <row r="170" spans="1:17" ht="15.75">
      <c r="A170" s="287"/>
      <c r="B170" s="287"/>
      <c r="C170" s="287"/>
      <c r="D170" s="287"/>
      <c r="E170" s="287"/>
      <c r="F170" s="287"/>
      <c r="G170" s="287"/>
      <c r="H170" s="287"/>
      <c r="I170" s="287"/>
      <c r="J170" s="287"/>
      <c r="K170" s="287"/>
      <c r="L170" s="287"/>
      <c r="M170" s="287"/>
      <c r="N170" s="287"/>
      <c r="O170" s="287"/>
      <c r="P170" s="287"/>
      <c r="Q170" s="287"/>
    </row>
    <row r="171" spans="1:17" ht="15.75">
      <c r="A171" s="287"/>
      <c r="B171" s="287"/>
      <c r="C171" s="287"/>
      <c r="D171" s="287"/>
      <c r="E171" s="287"/>
      <c r="F171" s="287"/>
      <c r="G171" s="287"/>
      <c r="H171" s="287"/>
      <c r="I171" s="287"/>
      <c r="J171" s="287"/>
      <c r="K171" s="287"/>
      <c r="L171" s="287"/>
      <c r="M171" s="287"/>
      <c r="N171" s="287"/>
      <c r="O171" s="287"/>
      <c r="P171" s="287"/>
      <c r="Q171" s="287"/>
    </row>
    <row r="172" spans="1:17" ht="15.75">
      <c r="A172" s="287"/>
      <c r="B172" s="287"/>
      <c r="C172" s="287"/>
      <c r="D172" s="287"/>
      <c r="E172" s="287"/>
      <c r="F172" s="287"/>
      <c r="G172" s="287"/>
      <c r="H172" s="287"/>
      <c r="I172" s="287"/>
      <c r="J172" s="287"/>
      <c r="K172" s="287"/>
      <c r="L172" s="287"/>
      <c r="M172" s="287"/>
      <c r="N172" s="287"/>
      <c r="O172" s="287"/>
      <c r="P172" s="287"/>
      <c r="Q172" s="287"/>
    </row>
    <row r="173" spans="1:17" ht="15.75">
      <c r="A173" s="287"/>
      <c r="B173" s="287"/>
      <c r="C173" s="287"/>
      <c r="D173" s="287"/>
      <c r="E173" s="287"/>
      <c r="F173" s="287"/>
      <c r="G173" s="287"/>
      <c r="H173" s="287"/>
      <c r="I173" s="287"/>
      <c r="J173" s="287"/>
      <c r="K173" s="287"/>
      <c r="L173" s="287"/>
      <c r="M173" s="287"/>
      <c r="N173" s="287"/>
      <c r="O173" s="287"/>
      <c r="P173" s="287"/>
      <c r="Q173" s="287"/>
    </row>
    <row r="174" spans="1:17" ht="15.75">
      <c r="A174" s="287"/>
      <c r="B174" s="287"/>
      <c r="C174" s="287"/>
      <c r="D174" s="287"/>
      <c r="E174" s="287"/>
      <c r="F174" s="287"/>
      <c r="G174" s="287"/>
      <c r="H174" s="287"/>
      <c r="I174" s="287"/>
      <c r="J174" s="287"/>
      <c r="K174" s="287"/>
      <c r="L174" s="287"/>
      <c r="M174" s="287"/>
      <c r="N174" s="287"/>
      <c r="O174" s="287"/>
      <c r="P174" s="287"/>
      <c r="Q174" s="287"/>
    </row>
    <row r="175" spans="1:17" ht="15.75">
      <c r="A175" s="287"/>
      <c r="B175" s="287"/>
      <c r="C175" s="287"/>
      <c r="D175" s="287"/>
      <c r="E175" s="287"/>
      <c r="F175" s="287"/>
      <c r="G175" s="287"/>
      <c r="H175" s="287"/>
      <c r="I175" s="287"/>
      <c r="J175" s="287"/>
      <c r="K175" s="287"/>
      <c r="L175" s="287"/>
      <c r="M175" s="287"/>
      <c r="N175" s="287"/>
      <c r="O175" s="287"/>
      <c r="P175" s="287"/>
      <c r="Q175" s="287"/>
    </row>
    <row r="176" spans="1:17" ht="15.75">
      <c r="A176" s="287"/>
      <c r="B176" s="287"/>
      <c r="C176" s="287"/>
      <c r="D176" s="287"/>
      <c r="E176" s="287"/>
      <c r="F176" s="287"/>
      <c r="G176" s="287"/>
      <c r="H176" s="287"/>
      <c r="I176" s="287"/>
      <c r="J176" s="287"/>
      <c r="K176" s="287"/>
      <c r="L176" s="287"/>
      <c r="M176" s="287"/>
      <c r="N176" s="287"/>
      <c r="O176" s="287"/>
      <c r="P176" s="287"/>
      <c r="Q176" s="287"/>
    </row>
    <row r="177" spans="1:17" ht="15.75">
      <c r="A177" s="287"/>
      <c r="B177" s="287"/>
      <c r="C177" s="287"/>
      <c r="D177" s="287"/>
      <c r="E177" s="287"/>
      <c r="F177" s="287"/>
      <c r="G177" s="287"/>
      <c r="H177" s="287"/>
      <c r="I177" s="287"/>
      <c r="J177" s="287"/>
      <c r="K177" s="287"/>
      <c r="L177" s="287"/>
      <c r="M177" s="287"/>
      <c r="N177" s="287"/>
      <c r="O177" s="287"/>
      <c r="P177" s="287"/>
      <c r="Q177" s="287"/>
    </row>
    <row r="178" spans="1:17" ht="15.75">
      <c r="A178" s="287"/>
      <c r="B178" s="287"/>
      <c r="C178" s="287"/>
      <c r="D178" s="287"/>
      <c r="E178" s="287"/>
      <c r="F178" s="287"/>
      <c r="G178" s="287"/>
      <c r="H178" s="287"/>
      <c r="I178" s="287"/>
      <c r="J178" s="287"/>
      <c r="K178" s="287"/>
      <c r="L178" s="287"/>
      <c r="M178" s="287"/>
      <c r="N178" s="287"/>
      <c r="O178" s="287"/>
      <c r="P178" s="287"/>
      <c r="Q178" s="287"/>
    </row>
    <row r="179" spans="1:17" ht="15.75">
      <c r="A179" s="287"/>
      <c r="B179" s="287"/>
      <c r="C179" s="287"/>
      <c r="D179" s="287"/>
      <c r="E179" s="287"/>
      <c r="F179" s="287"/>
      <c r="G179" s="287"/>
      <c r="H179" s="287"/>
      <c r="I179" s="287"/>
      <c r="J179" s="287"/>
      <c r="K179" s="287"/>
      <c r="L179" s="287"/>
      <c r="M179" s="287"/>
      <c r="N179" s="287"/>
      <c r="O179" s="287"/>
      <c r="P179" s="287"/>
      <c r="Q179" s="287"/>
    </row>
    <row r="180" spans="1:17" ht="15.75">
      <c r="A180" s="287"/>
      <c r="B180" s="287"/>
      <c r="C180" s="287"/>
      <c r="D180" s="287"/>
      <c r="E180" s="287"/>
      <c r="F180" s="287"/>
      <c r="G180" s="287"/>
      <c r="H180" s="287"/>
      <c r="I180" s="287"/>
      <c r="J180" s="287"/>
      <c r="K180" s="287"/>
      <c r="L180" s="287"/>
      <c r="M180" s="287"/>
      <c r="N180" s="287"/>
      <c r="O180" s="287"/>
      <c r="P180" s="287"/>
      <c r="Q180" s="287"/>
    </row>
    <row r="181" spans="1:17" ht="15.75">
      <c r="A181" s="287"/>
      <c r="B181" s="287"/>
      <c r="C181" s="287"/>
      <c r="D181" s="287"/>
      <c r="E181" s="287"/>
      <c r="F181" s="287"/>
      <c r="G181" s="287"/>
      <c r="H181" s="287"/>
      <c r="I181" s="287"/>
      <c r="J181" s="287"/>
      <c r="K181" s="287"/>
      <c r="L181" s="287"/>
      <c r="M181" s="287"/>
      <c r="N181" s="287"/>
      <c r="O181" s="287"/>
      <c r="P181" s="287"/>
      <c r="Q181" s="287"/>
    </row>
    <row r="182" spans="1:17" ht="15.75">
      <c r="A182" s="287"/>
      <c r="B182" s="287"/>
      <c r="C182" s="287"/>
      <c r="D182" s="287"/>
      <c r="E182" s="287"/>
      <c r="F182" s="287"/>
      <c r="G182" s="287"/>
      <c r="H182" s="287"/>
      <c r="I182" s="287"/>
      <c r="J182" s="287"/>
      <c r="K182" s="287"/>
      <c r="L182" s="287"/>
      <c r="M182" s="287"/>
      <c r="N182" s="287"/>
      <c r="O182" s="287"/>
      <c r="P182" s="287"/>
      <c r="Q182" s="287"/>
    </row>
    <row r="183" spans="1:17" ht="15.75">
      <c r="A183" s="287"/>
      <c r="B183" s="287"/>
      <c r="C183" s="287"/>
      <c r="D183" s="287"/>
      <c r="E183" s="287"/>
      <c r="F183" s="287"/>
      <c r="G183" s="287"/>
      <c r="H183" s="287"/>
      <c r="I183" s="287"/>
      <c r="J183" s="287"/>
      <c r="K183" s="287"/>
      <c r="L183" s="287"/>
      <c r="M183" s="287"/>
      <c r="N183" s="287"/>
      <c r="O183" s="287"/>
      <c r="P183" s="287"/>
      <c r="Q183" s="287"/>
    </row>
    <row r="184" spans="1:17" ht="15.75">
      <c r="A184" s="287"/>
      <c r="B184" s="287"/>
      <c r="C184" s="287"/>
      <c r="D184" s="287"/>
      <c r="E184" s="287"/>
      <c r="F184" s="287"/>
      <c r="G184" s="287"/>
      <c r="H184" s="287"/>
      <c r="I184" s="287"/>
      <c r="J184" s="287"/>
      <c r="K184" s="287"/>
      <c r="L184" s="287"/>
      <c r="M184" s="287"/>
      <c r="N184" s="287"/>
      <c r="O184" s="287"/>
      <c r="P184" s="287"/>
      <c r="Q184" s="287"/>
    </row>
    <row r="185" spans="1:17" ht="15.75">
      <c r="A185" s="287"/>
      <c r="B185" s="287"/>
      <c r="C185" s="287"/>
      <c r="D185" s="287"/>
      <c r="E185" s="287"/>
      <c r="F185" s="287"/>
      <c r="G185" s="287"/>
      <c r="H185" s="287"/>
      <c r="I185" s="287"/>
      <c r="J185" s="287"/>
      <c r="K185" s="287"/>
      <c r="L185" s="287"/>
      <c r="M185" s="287"/>
      <c r="N185" s="287"/>
      <c r="O185" s="287"/>
      <c r="P185" s="287"/>
      <c r="Q185" s="287"/>
    </row>
    <row r="186" spans="1:17" ht="15.75">
      <c r="A186" s="287"/>
      <c r="B186" s="287"/>
      <c r="C186" s="287"/>
      <c r="D186" s="287"/>
      <c r="E186" s="287"/>
      <c r="F186" s="287"/>
      <c r="G186" s="287"/>
      <c r="H186" s="287"/>
      <c r="I186" s="287"/>
      <c r="J186" s="287"/>
      <c r="K186" s="287"/>
      <c r="L186" s="287"/>
      <c r="M186" s="287"/>
      <c r="N186" s="287"/>
      <c r="O186" s="287"/>
      <c r="P186" s="287"/>
      <c r="Q186" s="287"/>
    </row>
    <row r="187" spans="1:17" ht="15.75">
      <c r="A187" s="287"/>
      <c r="B187" s="287"/>
      <c r="C187" s="287"/>
      <c r="D187" s="287"/>
      <c r="E187" s="287"/>
      <c r="F187" s="287"/>
      <c r="G187" s="287"/>
      <c r="H187" s="287"/>
      <c r="I187" s="287"/>
      <c r="J187" s="287"/>
      <c r="K187" s="287"/>
      <c r="L187" s="287"/>
      <c r="M187" s="287"/>
      <c r="N187" s="287"/>
      <c r="O187" s="287"/>
      <c r="P187" s="287"/>
      <c r="Q187" s="287"/>
    </row>
    <row r="188" spans="1:17" ht="15.75">
      <c r="A188" s="287"/>
      <c r="B188" s="287"/>
      <c r="C188" s="287"/>
      <c r="D188" s="287"/>
      <c r="E188" s="287"/>
      <c r="F188" s="287"/>
      <c r="G188" s="287"/>
      <c r="H188" s="287"/>
      <c r="I188" s="287"/>
      <c r="J188" s="287"/>
      <c r="K188" s="287"/>
      <c r="L188" s="287"/>
      <c r="M188" s="287"/>
      <c r="N188" s="287"/>
      <c r="O188" s="287"/>
      <c r="P188" s="287"/>
      <c r="Q188" s="287"/>
    </row>
    <row r="189" spans="1:17" ht="15.75">
      <c r="A189" s="287"/>
      <c r="B189" s="287"/>
      <c r="C189" s="287"/>
      <c r="D189" s="287"/>
      <c r="E189" s="287"/>
      <c r="F189" s="287"/>
      <c r="G189" s="287"/>
      <c r="H189" s="287"/>
      <c r="I189" s="287"/>
      <c r="J189" s="287"/>
      <c r="K189" s="287"/>
      <c r="L189" s="287"/>
      <c r="M189" s="287"/>
      <c r="N189" s="287"/>
      <c r="O189" s="287"/>
      <c r="P189" s="287"/>
      <c r="Q189" s="287"/>
    </row>
    <row r="190" spans="1:17" ht="15.75">
      <c r="A190" s="287"/>
      <c r="B190" s="287"/>
      <c r="C190" s="287"/>
      <c r="D190" s="287"/>
      <c r="E190" s="287"/>
      <c r="F190" s="287"/>
      <c r="G190" s="287"/>
      <c r="H190" s="287"/>
      <c r="I190" s="287"/>
      <c r="J190" s="287"/>
      <c r="K190" s="287"/>
      <c r="L190" s="287"/>
      <c r="M190" s="287"/>
      <c r="N190" s="287"/>
      <c r="O190" s="287"/>
      <c r="P190" s="287"/>
      <c r="Q190" s="287"/>
    </row>
    <row r="191" spans="1:17" ht="15.75">
      <c r="A191" s="287"/>
      <c r="B191" s="287"/>
      <c r="C191" s="287"/>
      <c r="D191" s="287"/>
      <c r="E191" s="287"/>
      <c r="F191" s="287"/>
      <c r="G191" s="287"/>
      <c r="H191" s="287"/>
      <c r="I191" s="287"/>
      <c r="J191" s="287"/>
      <c r="K191" s="287"/>
      <c r="L191" s="287"/>
      <c r="M191" s="287"/>
      <c r="N191" s="287"/>
      <c r="O191" s="287"/>
      <c r="P191" s="287"/>
      <c r="Q191" s="287"/>
    </row>
    <row r="192" spans="1:17" ht="15.75">
      <c r="A192" s="287"/>
      <c r="B192" s="287"/>
      <c r="C192" s="287"/>
      <c r="D192" s="287"/>
      <c r="E192" s="287"/>
      <c r="F192" s="287"/>
      <c r="G192" s="287"/>
      <c r="H192" s="287"/>
      <c r="I192" s="287"/>
      <c r="J192" s="287"/>
      <c r="K192" s="287"/>
      <c r="L192" s="287"/>
      <c r="M192" s="287"/>
      <c r="N192" s="287"/>
      <c r="O192" s="287"/>
      <c r="P192" s="287"/>
      <c r="Q192" s="287"/>
    </row>
    <row r="193" spans="1:17" ht="15.75">
      <c r="A193" s="287"/>
      <c r="B193" s="287"/>
      <c r="C193" s="287"/>
      <c r="D193" s="287"/>
      <c r="E193" s="287"/>
      <c r="F193" s="287"/>
      <c r="G193" s="287"/>
      <c r="H193" s="287"/>
      <c r="I193" s="287"/>
      <c r="J193" s="287"/>
      <c r="K193" s="287"/>
      <c r="L193" s="287"/>
      <c r="M193" s="287"/>
      <c r="N193" s="287"/>
      <c r="O193" s="287"/>
      <c r="P193" s="287"/>
      <c r="Q193" s="287"/>
    </row>
    <row r="194" spans="1:17" ht="15.75">
      <c r="A194" s="287"/>
      <c r="B194" s="287"/>
      <c r="C194" s="287"/>
      <c r="D194" s="287"/>
      <c r="E194" s="287"/>
      <c r="F194" s="287"/>
      <c r="G194" s="287"/>
      <c r="H194" s="287"/>
      <c r="I194" s="287"/>
      <c r="J194" s="287"/>
      <c r="K194" s="287"/>
      <c r="L194" s="287"/>
      <c r="M194" s="287"/>
      <c r="N194" s="287"/>
      <c r="O194" s="287"/>
      <c r="P194" s="287"/>
      <c r="Q194" s="287"/>
    </row>
    <row r="195" spans="1:17" ht="15.75">
      <c r="A195" s="287"/>
      <c r="B195" s="287"/>
      <c r="C195" s="287"/>
      <c r="D195" s="287"/>
      <c r="E195" s="287"/>
      <c r="F195" s="287"/>
      <c r="G195" s="287"/>
      <c r="H195" s="287"/>
      <c r="I195" s="287"/>
      <c r="J195" s="287"/>
      <c r="K195" s="287"/>
      <c r="L195" s="287"/>
      <c r="M195" s="287"/>
      <c r="N195" s="287"/>
      <c r="O195" s="287"/>
      <c r="P195" s="287"/>
      <c r="Q195" s="287"/>
    </row>
    <row r="196" spans="1:17" ht="15.75">
      <c r="A196" s="287"/>
      <c r="B196" s="287"/>
      <c r="C196" s="287"/>
      <c r="D196" s="287"/>
      <c r="E196" s="287"/>
      <c r="F196" s="287"/>
      <c r="G196" s="287"/>
      <c r="H196" s="287"/>
      <c r="I196" s="287"/>
      <c r="J196" s="287"/>
      <c r="K196" s="287"/>
      <c r="L196" s="287"/>
      <c r="M196" s="287"/>
      <c r="N196" s="287"/>
      <c r="O196" s="287"/>
      <c r="P196" s="287"/>
      <c r="Q196" s="287"/>
    </row>
    <row r="197" spans="1:17" ht="15.75">
      <c r="A197" s="287"/>
      <c r="B197" s="287"/>
      <c r="C197" s="287"/>
      <c r="D197" s="287"/>
      <c r="E197" s="287"/>
      <c r="F197" s="287"/>
      <c r="G197" s="287"/>
      <c r="H197" s="287"/>
      <c r="I197" s="287"/>
      <c r="J197" s="287"/>
      <c r="K197" s="287"/>
      <c r="L197" s="287"/>
      <c r="M197" s="287"/>
      <c r="N197" s="287"/>
      <c r="O197" s="287"/>
      <c r="P197" s="287"/>
      <c r="Q197" s="287"/>
    </row>
    <row r="198" spans="1:17" ht="15.75">
      <c r="A198" s="287"/>
      <c r="B198" s="287"/>
      <c r="C198" s="287"/>
      <c r="D198" s="287"/>
      <c r="E198" s="287"/>
      <c r="F198" s="287"/>
      <c r="G198" s="287"/>
      <c r="H198" s="287"/>
      <c r="I198" s="287"/>
      <c r="J198" s="287"/>
      <c r="K198" s="287"/>
      <c r="L198" s="287"/>
      <c r="M198" s="287"/>
      <c r="N198" s="287"/>
      <c r="O198" s="287"/>
      <c r="P198" s="287"/>
      <c r="Q198" s="287"/>
    </row>
    <row r="199" spans="1:17" ht="15.75">
      <c r="A199" s="287"/>
      <c r="B199" s="287"/>
      <c r="C199" s="287"/>
      <c r="D199" s="287"/>
      <c r="E199" s="287"/>
      <c r="F199" s="287"/>
      <c r="G199" s="287"/>
      <c r="H199" s="287"/>
      <c r="I199" s="287"/>
      <c r="J199" s="287"/>
      <c r="K199" s="287"/>
      <c r="L199" s="287"/>
      <c r="M199" s="287"/>
      <c r="N199" s="287"/>
      <c r="O199" s="287"/>
      <c r="P199" s="287"/>
      <c r="Q199" s="287"/>
    </row>
    <row r="200" spans="1:17" ht="15.75">
      <c r="A200" s="287"/>
      <c r="B200" s="287"/>
      <c r="C200" s="287"/>
      <c r="D200" s="287"/>
      <c r="E200" s="287"/>
      <c r="F200" s="287"/>
      <c r="G200" s="287"/>
      <c r="H200" s="287"/>
      <c r="I200" s="287"/>
      <c r="J200" s="287"/>
      <c r="K200" s="287"/>
      <c r="L200" s="287"/>
      <c r="M200" s="287"/>
      <c r="N200" s="287"/>
      <c r="O200" s="287"/>
      <c r="P200" s="287"/>
      <c r="Q200" s="287"/>
    </row>
    <row r="201" spans="1:17" ht="15.75">
      <c r="A201" s="287"/>
      <c r="B201" s="287"/>
      <c r="C201" s="287"/>
      <c r="D201" s="287"/>
      <c r="E201" s="287"/>
      <c r="F201" s="287"/>
      <c r="G201" s="287"/>
      <c r="H201" s="287"/>
      <c r="I201" s="287"/>
      <c r="J201" s="287"/>
      <c r="K201" s="287"/>
      <c r="L201" s="287"/>
      <c r="M201" s="287"/>
      <c r="N201" s="287"/>
      <c r="O201" s="287"/>
      <c r="P201" s="287"/>
      <c r="Q201" s="287"/>
    </row>
    <row r="202" spans="1:17" ht="15.75">
      <c r="A202" s="287"/>
      <c r="B202" s="287"/>
      <c r="C202" s="287"/>
      <c r="D202" s="287"/>
      <c r="E202" s="287"/>
      <c r="F202" s="287"/>
      <c r="G202" s="287"/>
      <c r="H202" s="287"/>
      <c r="I202" s="287"/>
      <c r="J202" s="287"/>
      <c r="K202" s="287"/>
      <c r="L202" s="287"/>
      <c r="M202" s="287"/>
      <c r="N202" s="287"/>
      <c r="O202" s="287"/>
      <c r="P202" s="287"/>
      <c r="Q202" s="287"/>
    </row>
    <row r="203" spans="1:17" ht="15.75">
      <c r="A203" s="287"/>
      <c r="B203" s="287"/>
      <c r="C203" s="287"/>
      <c r="D203" s="287"/>
      <c r="E203" s="287"/>
      <c r="F203" s="287"/>
      <c r="G203" s="287"/>
      <c r="H203" s="287"/>
      <c r="I203" s="287"/>
      <c r="J203" s="287"/>
      <c r="K203" s="287"/>
      <c r="L203" s="287"/>
      <c r="M203" s="287"/>
      <c r="N203" s="287"/>
      <c r="O203" s="287"/>
      <c r="P203" s="287"/>
      <c r="Q203" s="287"/>
    </row>
    <row r="204" spans="1:17" ht="15.75">
      <c r="A204" s="287"/>
      <c r="B204" s="287"/>
      <c r="C204" s="287"/>
      <c r="D204" s="287"/>
      <c r="E204" s="287"/>
      <c r="F204" s="287"/>
      <c r="G204" s="287"/>
      <c r="H204" s="287"/>
      <c r="I204" s="287"/>
      <c r="J204" s="287"/>
      <c r="K204" s="287"/>
      <c r="L204" s="287"/>
      <c r="M204" s="287"/>
      <c r="N204" s="287"/>
      <c r="O204" s="287"/>
      <c r="P204" s="287"/>
      <c r="Q204" s="287"/>
    </row>
    <row r="205" spans="1:17" ht="15.75">
      <c r="A205" s="287"/>
      <c r="B205" s="287"/>
      <c r="C205" s="287"/>
      <c r="D205" s="287"/>
      <c r="E205" s="287"/>
      <c r="F205" s="287"/>
      <c r="G205" s="287"/>
      <c r="H205" s="287"/>
      <c r="I205" s="287"/>
      <c r="J205" s="287"/>
      <c r="K205" s="287"/>
      <c r="L205" s="287"/>
      <c r="M205" s="287"/>
      <c r="N205" s="287"/>
      <c r="O205" s="287"/>
      <c r="P205" s="287"/>
      <c r="Q205" s="287"/>
    </row>
    <row r="206" spans="1:17" ht="15.75">
      <c r="A206" s="287"/>
      <c r="B206" s="287"/>
      <c r="C206" s="287"/>
      <c r="D206" s="287"/>
      <c r="E206" s="287"/>
      <c r="F206" s="287"/>
      <c r="G206" s="287"/>
      <c r="H206" s="287"/>
      <c r="I206" s="287"/>
      <c r="J206" s="287"/>
      <c r="K206" s="287"/>
      <c r="L206" s="287"/>
      <c r="M206" s="287"/>
      <c r="N206" s="287"/>
      <c r="O206" s="287"/>
      <c r="P206" s="287"/>
      <c r="Q206" s="287"/>
    </row>
    <row r="207" spans="1:17" ht="15.75">
      <c r="A207" s="287"/>
      <c r="B207" s="287"/>
      <c r="C207" s="287"/>
      <c r="D207" s="287"/>
      <c r="E207" s="287"/>
      <c r="F207" s="287"/>
      <c r="G207" s="287"/>
      <c r="H207" s="287"/>
      <c r="I207" s="287"/>
      <c r="J207" s="287"/>
      <c r="K207" s="287"/>
      <c r="L207" s="287"/>
      <c r="M207" s="287"/>
      <c r="N207" s="287"/>
      <c r="O207" s="287"/>
      <c r="P207" s="287"/>
      <c r="Q207" s="287"/>
    </row>
    <row r="208" spans="1:17" ht="15.75">
      <c r="A208" s="287"/>
      <c r="B208" s="287"/>
      <c r="C208" s="287"/>
      <c r="D208" s="287"/>
      <c r="E208" s="287"/>
      <c r="F208" s="287"/>
      <c r="G208" s="287"/>
      <c r="H208" s="287"/>
      <c r="I208" s="287"/>
      <c r="J208" s="287"/>
      <c r="K208" s="287"/>
      <c r="L208" s="287"/>
      <c r="M208" s="287"/>
      <c r="N208" s="287"/>
      <c r="O208" s="287"/>
      <c r="P208" s="287"/>
      <c r="Q208" s="287"/>
    </row>
    <row r="209" spans="1:17" ht="15.75">
      <c r="A209" s="287"/>
      <c r="B209" s="287"/>
      <c r="C209" s="287"/>
      <c r="D209" s="287"/>
      <c r="E209" s="287"/>
      <c r="F209" s="287"/>
      <c r="G209" s="287"/>
      <c r="H209" s="287"/>
      <c r="I209" s="287"/>
      <c r="J209" s="287"/>
      <c r="K209" s="287"/>
      <c r="L209" s="287"/>
      <c r="M209" s="287"/>
      <c r="N209" s="287"/>
      <c r="O209" s="287"/>
      <c r="P209" s="287"/>
      <c r="Q209" s="287"/>
    </row>
    <row r="210" spans="1:17" ht="15.75">
      <c r="A210" s="287"/>
      <c r="B210" s="287"/>
      <c r="C210" s="287"/>
      <c r="D210" s="287"/>
      <c r="E210" s="287"/>
      <c r="F210" s="287"/>
      <c r="G210" s="287"/>
      <c r="H210" s="287"/>
      <c r="I210" s="287"/>
      <c r="J210" s="287"/>
      <c r="K210" s="287"/>
      <c r="L210" s="287"/>
      <c r="M210" s="287"/>
      <c r="N210" s="287"/>
      <c r="O210" s="287"/>
      <c r="P210" s="287"/>
      <c r="Q210" s="287"/>
    </row>
    <row r="211" spans="1:17" ht="15.75">
      <c r="A211" s="287"/>
      <c r="B211" s="287"/>
      <c r="C211" s="287"/>
      <c r="D211" s="287"/>
      <c r="E211" s="287"/>
      <c r="F211" s="287"/>
      <c r="G211" s="287"/>
      <c r="H211" s="287"/>
      <c r="I211" s="287"/>
      <c r="J211" s="287"/>
      <c r="K211" s="287"/>
      <c r="L211" s="287"/>
      <c r="M211" s="287"/>
      <c r="N211" s="287"/>
      <c r="O211" s="287"/>
      <c r="P211" s="287"/>
      <c r="Q211" s="287"/>
    </row>
    <row r="212" spans="1:17" ht="15.75">
      <c r="A212" s="287"/>
      <c r="B212" s="287"/>
      <c r="C212" s="287"/>
      <c r="D212" s="287"/>
      <c r="E212" s="287"/>
      <c r="F212" s="287"/>
      <c r="G212" s="287"/>
      <c r="H212" s="287"/>
      <c r="I212" s="287"/>
      <c r="J212" s="287"/>
      <c r="K212" s="287"/>
      <c r="L212" s="287"/>
      <c r="M212" s="287"/>
      <c r="N212" s="287"/>
      <c r="O212" s="287"/>
      <c r="P212" s="287"/>
      <c r="Q212" s="287"/>
    </row>
    <row r="213" spans="1:17" ht="15.75">
      <c r="A213" s="287"/>
      <c r="B213" s="287"/>
      <c r="C213" s="287"/>
      <c r="D213" s="287"/>
      <c r="E213" s="287"/>
      <c r="F213" s="287"/>
      <c r="G213" s="287"/>
      <c r="H213" s="287"/>
      <c r="I213" s="287"/>
      <c r="J213" s="287"/>
      <c r="K213" s="287"/>
      <c r="L213" s="287"/>
      <c r="M213" s="287"/>
      <c r="N213" s="287"/>
      <c r="O213" s="287"/>
      <c r="P213" s="287"/>
      <c r="Q213" s="287"/>
    </row>
    <row r="214" spans="1:17" ht="15.75">
      <c r="A214" s="287"/>
      <c r="B214" s="287"/>
      <c r="C214" s="287"/>
      <c r="D214" s="287"/>
      <c r="E214" s="287"/>
      <c r="F214" s="287"/>
      <c r="G214" s="287"/>
      <c r="H214" s="287"/>
      <c r="I214" s="287"/>
      <c r="J214" s="287"/>
      <c r="K214" s="287"/>
      <c r="L214" s="287"/>
      <c r="M214" s="287"/>
      <c r="N214" s="287"/>
      <c r="O214" s="287"/>
      <c r="P214" s="287"/>
      <c r="Q214" s="287"/>
    </row>
    <row r="215" spans="1:17" ht="15.75">
      <c r="A215" s="287"/>
      <c r="B215" s="287"/>
      <c r="C215" s="287"/>
      <c r="D215" s="287"/>
      <c r="E215" s="287"/>
      <c r="F215" s="287"/>
      <c r="G215" s="287"/>
      <c r="H215" s="287"/>
      <c r="I215" s="287"/>
      <c r="J215" s="287"/>
      <c r="K215" s="287"/>
      <c r="L215" s="287"/>
      <c r="M215" s="287"/>
      <c r="N215" s="287"/>
      <c r="O215" s="287"/>
      <c r="P215" s="287"/>
      <c r="Q215" s="287"/>
    </row>
    <row r="216" spans="1:17" ht="15.75">
      <c r="A216" s="287"/>
      <c r="B216" s="287"/>
      <c r="C216" s="287"/>
      <c r="D216" s="287"/>
      <c r="E216" s="287"/>
      <c r="F216" s="287"/>
      <c r="G216" s="287"/>
      <c r="H216" s="287"/>
      <c r="I216" s="287"/>
      <c r="J216" s="287"/>
      <c r="K216" s="287"/>
      <c r="L216" s="287"/>
      <c r="M216" s="287"/>
      <c r="N216" s="287"/>
      <c r="O216" s="287"/>
      <c r="P216" s="287"/>
      <c r="Q216" s="287"/>
    </row>
    <row r="217" spans="1:17" ht="15.75">
      <c r="A217" s="287"/>
      <c r="B217" s="287"/>
      <c r="C217" s="287"/>
      <c r="D217" s="287"/>
      <c r="E217" s="287"/>
      <c r="F217" s="287"/>
      <c r="G217" s="287"/>
      <c r="H217" s="287"/>
      <c r="I217" s="287"/>
      <c r="J217" s="287"/>
      <c r="K217" s="287"/>
      <c r="L217" s="287"/>
      <c r="M217" s="287"/>
      <c r="N217" s="287"/>
      <c r="O217" s="287"/>
      <c r="P217" s="287"/>
      <c r="Q217" s="287"/>
    </row>
    <row r="218" spans="1:17" ht="15.75">
      <c r="A218" s="287"/>
      <c r="B218" s="287"/>
      <c r="C218" s="287"/>
      <c r="D218" s="287"/>
      <c r="E218" s="287"/>
      <c r="F218" s="287"/>
      <c r="G218" s="287"/>
      <c r="H218" s="287"/>
      <c r="I218" s="287"/>
      <c r="J218" s="287"/>
      <c r="K218" s="287"/>
      <c r="L218" s="287"/>
      <c r="M218" s="287"/>
      <c r="N218" s="287"/>
      <c r="O218" s="287"/>
      <c r="P218" s="287"/>
      <c r="Q218" s="287"/>
    </row>
    <row r="219" spans="1:17" ht="15.75">
      <c r="A219" s="287"/>
      <c r="B219" s="287"/>
      <c r="C219" s="287"/>
      <c r="D219" s="287"/>
      <c r="E219" s="287"/>
      <c r="F219" s="287"/>
      <c r="G219" s="287"/>
      <c r="H219" s="287"/>
      <c r="I219" s="287"/>
      <c r="J219" s="287"/>
      <c r="K219" s="287"/>
      <c r="L219" s="287"/>
      <c r="M219" s="287"/>
      <c r="N219" s="287"/>
      <c r="O219" s="287"/>
      <c r="P219" s="287"/>
      <c r="Q219" s="287"/>
    </row>
    <row r="220" spans="1:17" ht="15.75">
      <c r="A220" s="287"/>
      <c r="B220" s="287"/>
      <c r="C220" s="287"/>
      <c r="D220" s="287"/>
      <c r="E220" s="287"/>
      <c r="F220" s="287"/>
      <c r="G220" s="287"/>
      <c r="H220" s="287"/>
      <c r="I220" s="287"/>
      <c r="J220" s="287"/>
      <c r="K220" s="287"/>
      <c r="L220" s="287"/>
      <c r="M220" s="287"/>
      <c r="N220" s="287"/>
      <c r="O220" s="287"/>
      <c r="P220" s="287"/>
      <c r="Q220" s="287"/>
    </row>
    <row r="221" spans="1:17" ht="15.75">
      <c r="A221" s="287"/>
      <c r="B221" s="287"/>
      <c r="C221" s="287"/>
      <c r="D221" s="287"/>
      <c r="E221" s="287"/>
      <c r="F221" s="287"/>
      <c r="G221" s="287"/>
      <c r="H221" s="287"/>
      <c r="I221" s="287"/>
      <c r="J221" s="287"/>
      <c r="K221" s="287"/>
      <c r="L221" s="287"/>
      <c r="M221" s="287"/>
      <c r="N221" s="287"/>
      <c r="O221" s="287"/>
      <c r="P221" s="287"/>
      <c r="Q221" s="287"/>
    </row>
    <row r="222" spans="1:17" ht="15.75">
      <c r="A222" s="287"/>
      <c r="B222" s="287"/>
      <c r="C222" s="287"/>
      <c r="D222" s="287"/>
      <c r="E222" s="287"/>
      <c r="F222" s="287"/>
      <c r="G222" s="287"/>
      <c r="H222" s="287"/>
      <c r="I222" s="287"/>
      <c r="J222" s="287"/>
      <c r="K222" s="287"/>
      <c r="L222" s="287"/>
      <c r="M222" s="287"/>
      <c r="N222" s="287"/>
      <c r="O222" s="287"/>
      <c r="P222" s="287"/>
      <c r="Q222" s="287"/>
    </row>
    <row r="223" spans="1:17" ht="15.75">
      <c r="A223" s="287"/>
      <c r="B223" s="287"/>
      <c r="C223" s="287"/>
      <c r="D223" s="287"/>
      <c r="E223" s="287"/>
      <c r="F223" s="287"/>
      <c r="G223" s="287"/>
      <c r="H223" s="287"/>
      <c r="I223" s="287"/>
      <c r="J223" s="287"/>
      <c r="K223" s="287"/>
      <c r="L223" s="287"/>
      <c r="M223" s="287"/>
      <c r="N223" s="287"/>
      <c r="O223" s="287"/>
      <c r="P223" s="287"/>
      <c r="Q223" s="287"/>
    </row>
    <row r="224" spans="1:17" ht="15.75">
      <c r="A224" s="287"/>
      <c r="B224" s="287"/>
      <c r="C224" s="287"/>
      <c r="D224" s="287"/>
      <c r="E224" s="287"/>
      <c r="F224" s="287"/>
      <c r="G224" s="287"/>
      <c r="H224" s="287"/>
      <c r="I224" s="287"/>
      <c r="J224" s="287"/>
      <c r="K224" s="287"/>
      <c r="L224" s="287"/>
      <c r="M224" s="287"/>
      <c r="N224" s="287"/>
      <c r="O224" s="287"/>
      <c r="P224" s="287"/>
      <c r="Q224" s="287"/>
    </row>
    <row r="225" spans="1:17" ht="15.75">
      <c r="A225" s="287"/>
      <c r="B225" s="287"/>
      <c r="C225" s="287"/>
      <c r="D225" s="287"/>
      <c r="E225" s="287"/>
      <c r="F225" s="287"/>
      <c r="G225" s="287"/>
      <c r="H225" s="287"/>
      <c r="I225" s="287"/>
      <c r="J225" s="287"/>
      <c r="K225" s="287"/>
      <c r="L225" s="287"/>
      <c r="M225" s="287"/>
      <c r="N225" s="287"/>
      <c r="O225" s="287"/>
      <c r="P225" s="287"/>
      <c r="Q225" s="287"/>
    </row>
    <row r="226" spans="1:17" ht="15.75">
      <c r="A226" s="287"/>
      <c r="B226" s="287"/>
      <c r="C226" s="287"/>
      <c r="D226" s="287"/>
      <c r="E226" s="287"/>
      <c r="F226" s="287"/>
      <c r="G226" s="287"/>
      <c r="H226" s="287"/>
      <c r="I226" s="287"/>
      <c r="J226" s="287"/>
      <c r="K226" s="287"/>
      <c r="L226" s="287"/>
      <c r="M226" s="287"/>
      <c r="N226" s="287"/>
      <c r="O226" s="287"/>
      <c r="P226" s="287"/>
      <c r="Q226" s="287"/>
    </row>
    <row r="227" spans="1:17" ht="15.75">
      <c r="A227" s="287"/>
      <c r="B227" s="287"/>
      <c r="C227" s="287"/>
      <c r="D227" s="287"/>
      <c r="E227" s="287"/>
      <c r="F227" s="287"/>
      <c r="G227" s="287"/>
      <c r="H227" s="287"/>
      <c r="I227" s="287"/>
      <c r="J227" s="287"/>
      <c r="K227" s="287"/>
      <c r="L227" s="287"/>
      <c r="M227" s="287"/>
      <c r="N227" s="287"/>
      <c r="O227" s="287"/>
      <c r="P227" s="287"/>
      <c r="Q227" s="287"/>
    </row>
    <row r="228" spans="1:17" ht="15.75">
      <c r="A228" s="287"/>
      <c r="B228" s="287"/>
      <c r="C228" s="287"/>
      <c r="D228" s="287"/>
      <c r="E228" s="287"/>
      <c r="F228" s="287"/>
      <c r="G228" s="287"/>
      <c r="H228" s="287"/>
      <c r="I228" s="287"/>
      <c r="J228" s="287"/>
      <c r="K228" s="287"/>
      <c r="L228" s="287"/>
      <c r="M228" s="287"/>
      <c r="N228" s="287"/>
      <c r="O228" s="287"/>
      <c r="P228" s="287"/>
      <c r="Q228" s="287"/>
    </row>
    <row r="229" spans="1:17" ht="15.75">
      <c r="A229" s="287"/>
      <c r="B229" s="287"/>
      <c r="C229" s="287"/>
      <c r="D229" s="287"/>
      <c r="E229" s="287"/>
      <c r="F229" s="287"/>
      <c r="G229" s="287"/>
      <c r="H229" s="287"/>
      <c r="I229" s="287"/>
      <c r="J229" s="287"/>
      <c r="K229" s="287"/>
      <c r="L229" s="287"/>
      <c r="M229" s="287"/>
      <c r="N229" s="287"/>
      <c r="O229" s="287"/>
      <c r="P229" s="287"/>
      <c r="Q229" s="287"/>
    </row>
    <row r="230" spans="1:17" ht="15.75">
      <c r="A230" s="287"/>
      <c r="B230" s="287"/>
      <c r="C230" s="287"/>
      <c r="D230" s="287"/>
      <c r="E230" s="287"/>
      <c r="F230" s="287"/>
      <c r="G230" s="287"/>
      <c r="H230" s="287"/>
      <c r="I230" s="287"/>
      <c r="J230" s="287"/>
      <c r="K230" s="287"/>
      <c r="L230" s="287"/>
      <c r="M230" s="287"/>
      <c r="N230" s="287"/>
      <c r="O230" s="287"/>
      <c r="P230" s="287"/>
      <c r="Q230" s="287"/>
    </row>
    <row r="231" spans="1:17" ht="15.75">
      <c r="A231" s="287"/>
      <c r="B231" s="287"/>
      <c r="C231" s="287"/>
      <c r="D231" s="287"/>
      <c r="E231" s="287"/>
      <c r="F231" s="287"/>
      <c r="G231" s="287"/>
      <c r="H231" s="287"/>
      <c r="I231" s="287"/>
      <c r="J231" s="287"/>
      <c r="K231" s="287"/>
      <c r="L231" s="287"/>
      <c r="M231" s="287"/>
      <c r="N231" s="287"/>
      <c r="O231" s="287"/>
      <c r="P231" s="287"/>
      <c r="Q231" s="287"/>
    </row>
    <row r="232" spans="1:17" ht="15.75">
      <c r="A232" s="287"/>
      <c r="B232" s="287"/>
      <c r="C232" s="287"/>
      <c r="D232" s="287"/>
      <c r="E232" s="287"/>
      <c r="F232" s="287"/>
      <c r="G232" s="287"/>
      <c r="H232" s="287"/>
      <c r="I232" s="287"/>
      <c r="J232" s="287"/>
      <c r="K232" s="287"/>
      <c r="L232" s="287"/>
      <c r="M232" s="287"/>
      <c r="N232" s="287"/>
      <c r="O232" s="287"/>
      <c r="P232" s="287"/>
      <c r="Q232" s="287"/>
    </row>
    <row r="233" spans="1:17" ht="15.75">
      <c r="A233" s="287"/>
      <c r="B233" s="287"/>
      <c r="C233" s="287"/>
      <c r="D233" s="287"/>
      <c r="E233" s="287"/>
      <c r="F233" s="287"/>
      <c r="G233" s="287"/>
      <c r="H233" s="287"/>
      <c r="I233" s="287"/>
      <c r="J233" s="287"/>
      <c r="K233" s="287"/>
      <c r="L233" s="287"/>
      <c r="M233" s="287"/>
      <c r="N233" s="287"/>
      <c r="O233" s="287"/>
      <c r="P233" s="287"/>
      <c r="Q233" s="287"/>
    </row>
    <row r="234" spans="1:17" ht="15.75">
      <c r="A234" s="287"/>
      <c r="B234" s="287"/>
      <c r="C234" s="287"/>
      <c r="D234" s="287"/>
      <c r="E234" s="287"/>
      <c r="F234" s="287"/>
      <c r="G234" s="287"/>
      <c r="H234" s="287"/>
      <c r="I234" s="287"/>
      <c r="J234" s="287"/>
      <c r="K234" s="287"/>
      <c r="L234" s="287"/>
      <c r="M234" s="287"/>
      <c r="N234" s="287"/>
      <c r="O234" s="287"/>
      <c r="P234" s="287"/>
      <c r="Q234" s="287"/>
    </row>
    <row r="235" spans="1:17" ht="15.75">
      <c r="A235" s="287"/>
      <c r="B235" s="287"/>
      <c r="C235" s="287"/>
      <c r="D235" s="287"/>
      <c r="E235" s="287"/>
      <c r="F235" s="287"/>
      <c r="G235" s="287"/>
      <c r="H235" s="287"/>
      <c r="I235" s="287"/>
      <c r="J235" s="287"/>
      <c r="K235" s="287"/>
      <c r="L235" s="287"/>
      <c r="M235" s="287"/>
      <c r="N235" s="287"/>
      <c r="O235" s="287"/>
      <c r="P235" s="287"/>
      <c r="Q235" s="287"/>
    </row>
    <row r="236" spans="1:17" ht="15.75">
      <c r="A236" s="287"/>
      <c r="B236" s="287"/>
      <c r="C236" s="287"/>
      <c r="D236" s="287"/>
      <c r="E236" s="287"/>
      <c r="F236" s="287"/>
      <c r="G236" s="287"/>
      <c r="H236" s="287"/>
      <c r="I236" s="287"/>
      <c r="J236" s="287"/>
      <c r="K236" s="287"/>
      <c r="L236" s="287"/>
      <c r="M236" s="287"/>
      <c r="N236" s="287"/>
      <c r="O236" s="287"/>
      <c r="P236" s="287"/>
      <c r="Q236" s="287"/>
    </row>
    <row r="237" spans="1:17" ht="15.75">
      <c r="A237" s="287"/>
      <c r="B237" s="287"/>
      <c r="C237" s="287"/>
      <c r="D237" s="287"/>
      <c r="E237" s="287"/>
      <c r="F237" s="287"/>
      <c r="G237" s="287"/>
      <c r="H237" s="287"/>
      <c r="I237" s="287"/>
      <c r="J237" s="287"/>
      <c r="K237" s="287"/>
      <c r="L237" s="287"/>
      <c r="M237" s="287"/>
      <c r="N237" s="287"/>
      <c r="O237" s="287"/>
      <c r="P237" s="287"/>
      <c r="Q237" s="287"/>
    </row>
    <row r="238" spans="1:17" ht="15.75">
      <c r="A238" s="287"/>
      <c r="B238" s="287"/>
      <c r="C238" s="287"/>
      <c r="D238" s="287"/>
      <c r="E238" s="287"/>
      <c r="F238" s="287"/>
      <c r="G238" s="287"/>
      <c r="H238" s="287"/>
      <c r="I238" s="287"/>
      <c r="J238" s="287"/>
      <c r="K238" s="287"/>
      <c r="L238" s="287"/>
      <c r="M238" s="287"/>
      <c r="N238" s="287"/>
      <c r="O238" s="287"/>
      <c r="P238" s="287"/>
      <c r="Q238" s="287"/>
    </row>
    <row r="239" spans="1:17" ht="15.75">
      <c r="A239" s="287"/>
      <c r="B239" s="287"/>
      <c r="C239" s="287"/>
      <c r="D239" s="287"/>
      <c r="E239" s="287"/>
      <c r="F239" s="287"/>
      <c r="G239" s="287"/>
      <c r="H239" s="287"/>
      <c r="I239" s="287"/>
      <c r="J239" s="287"/>
      <c r="K239" s="287"/>
      <c r="L239" s="287"/>
      <c r="M239" s="287"/>
      <c r="N239" s="287"/>
      <c r="O239" s="287"/>
      <c r="P239" s="287"/>
      <c r="Q239" s="287"/>
    </row>
    <row r="240" spans="1:17" ht="15.75">
      <c r="A240" s="287"/>
      <c r="B240" s="287"/>
      <c r="C240" s="287"/>
      <c r="D240" s="287"/>
      <c r="E240" s="287"/>
      <c r="F240" s="287"/>
      <c r="G240" s="287"/>
      <c r="H240" s="287"/>
      <c r="I240" s="287"/>
      <c r="J240" s="287"/>
      <c r="K240" s="287"/>
      <c r="L240" s="287"/>
      <c r="M240" s="287"/>
      <c r="N240" s="287"/>
      <c r="O240" s="287"/>
      <c r="P240" s="287"/>
      <c r="Q240" s="287"/>
    </row>
    <row r="241" spans="1:17" ht="15.75">
      <c r="A241" s="287"/>
      <c r="B241" s="287"/>
      <c r="C241" s="287"/>
      <c r="D241" s="287"/>
      <c r="E241" s="287"/>
      <c r="F241" s="287"/>
      <c r="G241" s="287"/>
      <c r="H241" s="287"/>
      <c r="I241" s="287"/>
      <c r="J241" s="287"/>
      <c r="K241" s="287"/>
      <c r="L241" s="287"/>
      <c r="M241" s="287"/>
      <c r="N241" s="287"/>
      <c r="O241" s="287"/>
      <c r="P241" s="287"/>
      <c r="Q241" s="287"/>
    </row>
    <row r="242" spans="1:17" ht="15.75">
      <c r="A242" s="287"/>
      <c r="B242" s="287"/>
      <c r="C242" s="287"/>
      <c r="D242" s="287"/>
      <c r="E242" s="287"/>
      <c r="F242" s="287"/>
      <c r="G242" s="287"/>
      <c r="H242" s="287"/>
      <c r="I242" s="287"/>
      <c r="J242" s="287"/>
      <c r="K242" s="287"/>
      <c r="L242" s="287"/>
      <c r="M242" s="287"/>
      <c r="N242" s="287"/>
      <c r="O242" s="287"/>
      <c r="P242" s="287"/>
      <c r="Q242" s="287"/>
    </row>
    <row r="243" spans="1:17" ht="15.75">
      <c r="A243" s="287"/>
      <c r="B243" s="287"/>
      <c r="C243" s="287"/>
      <c r="D243" s="287"/>
      <c r="E243" s="287"/>
      <c r="F243" s="287"/>
      <c r="G243" s="287"/>
      <c r="H243" s="287"/>
      <c r="I243" s="287"/>
      <c r="J243" s="287"/>
      <c r="K243" s="287"/>
      <c r="L243" s="287"/>
      <c r="M243" s="287"/>
      <c r="N243" s="287"/>
      <c r="O243" s="287"/>
      <c r="P243" s="287"/>
      <c r="Q243" s="287"/>
    </row>
    <row r="244" spans="1:17" ht="15.75">
      <c r="A244" s="287"/>
      <c r="B244" s="287"/>
      <c r="C244" s="287"/>
      <c r="D244" s="287"/>
      <c r="E244" s="287"/>
      <c r="F244" s="287"/>
      <c r="G244" s="287"/>
      <c r="H244" s="287"/>
      <c r="I244" s="287"/>
      <c r="J244" s="287"/>
      <c r="K244" s="287"/>
      <c r="L244" s="287"/>
      <c r="M244" s="287"/>
      <c r="N244" s="287"/>
      <c r="O244" s="287"/>
      <c r="P244" s="287"/>
      <c r="Q244" s="287"/>
    </row>
    <row r="245" spans="1:17" ht="15.75">
      <c r="A245" s="287"/>
      <c r="B245" s="287"/>
      <c r="C245" s="287"/>
      <c r="D245" s="287"/>
      <c r="E245" s="287"/>
      <c r="F245" s="287"/>
      <c r="G245" s="287"/>
      <c r="H245" s="287"/>
      <c r="I245" s="287"/>
      <c r="J245" s="287"/>
      <c r="K245" s="287"/>
      <c r="L245" s="287"/>
      <c r="M245" s="287"/>
      <c r="N245" s="287"/>
      <c r="O245" s="287"/>
      <c r="P245" s="287"/>
      <c r="Q245" s="287"/>
    </row>
    <row r="246" spans="1:17" ht="15.75">
      <c r="A246" s="287"/>
      <c r="B246" s="287"/>
      <c r="C246" s="287"/>
      <c r="D246" s="287"/>
      <c r="E246" s="287"/>
      <c r="F246" s="287"/>
      <c r="G246" s="287"/>
      <c r="H246" s="287"/>
      <c r="I246" s="287"/>
      <c r="J246" s="287"/>
      <c r="K246" s="287"/>
      <c r="L246" s="287"/>
      <c r="M246" s="287"/>
      <c r="N246" s="287"/>
      <c r="O246" s="287"/>
      <c r="P246" s="287"/>
      <c r="Q246" s="287"/>
    </row>
    <row r="247" spans="1:17" ht="15.75">
      <c r="A247" s="287"/>
      <c r="B247" s="287"/>
      <c r="C247" s="287"/>
      <c r="D247" s="287"/>
      <c r="E247" s="287"/>
      <c r="F247" s="287"/>
      <c r="G247" s="287"/>
      <c r="H247" s="287"/>
      <c r="I247" s="287"/>
      <c r="J247" s="287"/>
      <c r="K247" s="287"/>
      <c r="L247" s="287"/>
      <c r="M247" s="287"/>
      <c r="N247" s="287"/>
      <c r="O247" s="287"/>
      <c r="P247" s="287"/>
      <c r="Q247" s="287"/>
    </row>
    <row r="248" spans="1:17" ht="15.75">
      <c r="A248" s="287"/>
      <c r="B248" s="287"/>
      <c r="C248" s="287"/>
      <c r="D248" s="287"/>
      <c r="E248" s="287"/>
      <c r="F248" s="287"/>
      <c r="G248" s="287"/>
      <c r="H248" s="287"/>
      <c r="I248" s="287"/>
      <c r="J248" s="287"/>
      <c r="K248" s="287"/>
      <c r="L248" s="287"/>
      <c r="M248" s="287"/>
      <c r="N248" s="287"/>
      <c r="O248" s="287"/>
      <c r="P248" s="287"/>
      <c r="Q248" s="287"/>
    </row>
    <row r="249" spans="1:17" ht="15.75">
      <c r="A249" s="287"/>
      <c r="B249" s="287"/>
      <c r="C249" s="287"/>
      <c r="D249" s="287"/>
      <c r="E249" s="287"/>
      <c r="F249" s="287"/>
      <c r="G249" s="287"/>
      <c r="H249" s="287"/>
      <c r="I249" s="287"/>
      <c r="J249" s="287"/>
      <c r="K249" s="287"/>
      <c r="L249" s="287"/>
      <c r="M249" s="287"/>
      <c r="N249" s="287"/>
      <c r="O249" s="287"/>
      <c r="P249" s="287"/>
      <c r="Q249" s="287"/>
    </row>
    <row r="250" spans="1:17" ht="15.75">
      <c r="A250" s="287"/>
      <c r="B250" s="287"/>
      <c r="C250" s="287"/>
      <c r="D250" s="287"/>
      <c r="E250" s="287"/>
      <c r="F250" s="287"/>
      <c r="G250" s="287"/>
      <c r="H250" s="287"/>
      <c r="I250" s="287"/>
      <c r="J250" s="287"/>
      <c r="K250" s="287"/>
      <c r="L250" s="287"/>
      <c r="M250" s="287"/>
      <c r="N250" s="287"/>
      <c r="O250" s="287"/>
      <c r="P250" s="287"/>
      <c r="Q250" s="287"/>
    </row>
    <row r="251" spans="1:17" ht="15.75">
      <c r="A251" s="287"/>
      <c r="B251" s="287"/>
      <c r="C251" s="287"/>
      <c r="D251" s="287"/>
      <c r="E251" s="287"/>
      <c r="F251" s="287"/>
      <c r="G251" s="287"/>
      <c r="H251" s="287"/>
      <c r="I251" s="287"/>
      <c r="J251" s="287"/>
      <c r="K251" s="287"/>
      <c r="L251" s="287"/>
      <c r="M251" s="287"/>
      <c r="N251" s="287"/>
      <c r="O251" s="287"/>
      <c r="P251" s="287"/>
      <c r="Q251" s="287"/>
    </row>
    <row r="252" spans="1:17" ht="15.75">
      <c r="A252" s="287"/>
      <c r="B252" s="287"/>
      <c r="C252" s="287"/>
      <c r="D252" s="287"/>
      <c r="E252" s="287"/>
      <c r="F252" s="287"/>
      <c r="G252" s="287"/>
      <c r="H252" s="287"/>
      <c r="I252" s="287"/>
      <c r="J252" s="287"/>
      <c r="K252" s="287"/>
      <c r="L252" s="287"/>
      <c r="M252" s="287"/>
      <c r="N252" s="287"/>
      <c r="O252" s="287"/>
      <c r="P252" s="287"/>
      <c r="Q252" s="287"/>
    </row>
    <row r="253" spans="1:17" ht="15.75">
      <c r="A253" s="287"/>
      <c r="B253" s="287"/>
      <c r="C253" s="287"/>
      <c r="D253" s="287"/>
      <c r="E253" s="287"/>
      <c r="F253" s="287"/>
      <c r="G253" s="287"/>
      <c r="H253" s="287"/>
      <c r="I253" s="287"/>
      <c r="J253" s="287"/>
      <c r="K253" s="287"/>
      <c r="L253" s="287"/>
      <c r="M253" s="287"/>
      <c r="N253" s="287"/>
      <c r="O253" s="287"/>
      <c r="P253" s="287"/>
      <c r="Q253" s="287"/>
    </row>
    <row r="254" spans="1:17" ht="15.75">
      <c r="A254" s="287"/>
      <c r="B254" s="287"/>
      <c r="C254" s="287"/>
      <c r="D254" s="287"/>
      <c r="E254" s="287"/>
      <c r="F254" s="287"/>
      <c r="G254" s="287"/>
      <c r="H254" s="287"/>
      <c r="I254" s="287"/>
      <c r="J254" s="287"/>
      <c r="K254" s="287"/>
      <c r="L254" s="287"/>
      <c r="M254" s="287"/>
      <c r="N254" s="287"/>
      <c r="O254" s="287"/>
      <c r="P254" s="287"/>
      <c r="Q254" s="287"/>
    </row>
    <row r="255" spans="1:17" ht="15.75">
      <c r="A255" s="287"/>
      <c r="B255" s="287"/>
      <c r="C255" s="287"/>
      <c r="D255" s="287"/>
      <c r="E255" s="287"/>
      <c r="F255" s="287"/>
      <c r="G255" s="287"/>
      <c r="H255" s="287"/>
      <c r="I255" s="287"/>
      <c r="J255" s="287"/>
      <c r="K255" s="287"/>
      <c r="L255" s="287"/>
      <c r="M255" s="287"/>
      <c r="N255" s="287"/>
      <c r="O255" s="287"/>
      <c r="P255" s="287"/>
      <c r="Q255" s="287"/>
    </row>
    <row r="256" spans="1:17" ht="15.75">
      <c r="A256" s="287"/>
      <c r="B256" s="287"/>
      <c r="C256" s="287"/>
      <c r="D256" s="287"/>
      <c r="E256" s="287"/>
      <c r="F256" s="287"/>
      <c r="G256" s="287"/>
      <c r="H256" s="287"/>
      <c r="I256" s="287"/>
      <c r="J256" s="287"/>
      <c r="K256" s="287"/>
      <c r="L256" s="287"/>
      <c r="M256" s="287"/>
      <c r="N256" s="287"/>
      <c r="O256" s="287"/>
      <c r="P256" s="287"/>
      <c r="Q256" s="287"/>
    </row>
    <row r="257" spans="1:17" ht="15.75">
      <c r="A257" s="287"/>
      <c r="B257" s="287"/>
      <c r="C257" s="287"/>
      <c r="D257" s="287"/>
      <c r="E257" s="287"/>
      <c r="F257" s="287"/>
      <c r="G257" s="287"/>
      <c r="H257" s="287"/>
      <c r="I257" s="287"/>
      <c r="J257" s="287"/>
      <c r="K257" s="287"/>
      <c r="L257" s="287"/>
      <c r="M257" s="287"/>
      <c r="N257" s="287"/>
      <c r="O257" s="287"/>
      <c r="P257" s="287"/>
      <c r="Q257" s="287"/>
    </row>
    <row r="258" spans="1:17" ht="15.75">
      <c r="A258" s="287"/>
      <c r="B258" s="287"/>
      <c r="C258" s="287"/>
      <c r="D258" s="287"/>
      <c r="E258" s="287"/>
      <c r="F258" s="287"/>
      <c r="G258" s="287"/>
      <c r="H258" s="287"/>
      <c r="I258" s="287"/>
      <c r="J258" s="287"/>
      <c r="K258" s="287"/>
      <c r="L258" s="287"/>
      <c r="M258" s="287"/>
      <c r="N258" s="287"/>
      <c r="O258" s="287"/>
      <c r="P258" s="287"/>
      <c r="Q258" s="287"/>
    </row>
    <row r="259" spans="1:17" ht="15.75">
      <c r="A259" s="287"/>
      <c r="B259" s="287"/>
      <c r="C259" s="287"/>
      <c r="D259" s="287"/>
      <c r="E259" s="287"/>
      <c r="F259" s="287"/>
      <c r="G259" s="287"/>
      <c r="H259" s="287"/>
      <c r="I259" s="287"/>
      <c r="J259" s="287"/>
      <c r="K259" s="287"/>
      <c r="L259" s="287"/>
      <c r="M259" s="287"/>
      <c r="N259" s="287"/>
      <c r="O259" s="287"/>
      <c r="P259" s="287"/>
      <c r="Q259" s="287"/>
    </row>
    <row r="260" spans="1:17" ht="15.75">
      <c r="A260" s="287"/>
      <c r="B260" s="287"/>
      <c r="C260" s="287"/>
      <c r="D260" s="287"/>
      <c r="E260" s="287"/>
      <c r="F260" s="287"/>
      <c r="G260" s="287"/>
      <c r="H260" s="287"/>
      <c r="I260" s="287"/>
      <c r="J260" s="287"/>
      <c r="K260" s="287"/>
      <c r="L260" s="287"/>
      <c r="M260" s="287"/>
      <c r="N260" s="287"/>
      <c r="O260" s="287"/>
      <c r="P260" s="287"/>
      <c r="Q260" s="287"/>
    </row>
    <row r="261" spans="1:17" ht="15.75">
      <c r="A261" s="287"/>
      <c r="B261" s="287"/>
      <c r="C261" s="287"/>
      <c r="D261" s="287"/>
      <c r="E261" s="287"/>
      <c r="F261" s="287"/>
      <c r="G261" s="287"/>
      <c r="H261" s="287"/>
      <c r="I261" s="287"/>
      <c r="J261" s="287"/>
      <c r="K261" s="287"/>
      <c r="L261" s="287"/>
      <c r="M261" s="287"/>
      <c r="N261" s="287"/>
      <c r="O261" s="287"/>
      <c r="P261" s="287"/>
      <c r="Q261" s="287"/>
    </row>
    <row r="262" spans="1:17" ht="15.75">
      <c r="A262" s="287"/>
      <c r="B262" s="287"/>
      <c r="C262" s="287"/>
      <c r="D262" s="287"/>
      <c r="E262" s="287"/>
      <c r="F262" s="287"/>
      <c r="G262" s="287"/>
      <c r="H262" s="287"/>
      <c r="I262" s="287"/>
      <c r="J262" s="287"/>
      <c r="K262" s="287"/>
      <c r="L262" s="287"/>
      <c r="M262" s="287"/>
      <c r="N262" s="287"/>
      <c r="O262" s="287"/>
      <c r="P262" s="287"/>
      <c r="Q262" s="287"/>
    </row>
    <row r="263" spans="1:17" ht="15.75">
      <c r="A263" s="287"/>
      <c r="B263" s="287"/>
      <c r="C263" s="287"/>
      <c r="D263" s="287"/>
      <c r="E263" s="287"/>
      <c r="F263" s="287"/>
      <c r="G263" s="287"/>
      <c r="H263" s="287"/>
      <c r="I263" s="287"/>
      <c r="J263" s="287"/>
      <c r="K263" s="287"/>
      <c r="L263" s="287"/>
      <c r="M263" s="287"/>
      <c r="N263" s="287"/>
      <c r="O263" s="287"/>
      <c r="P263" s="287"/>
      <c r="Q263" s="287"/>
    </row>
    <row r="264" spans="1:17" ht="15.75">
      <c r="A264" s="287"/>
      <c r="B264" s="287"/>
      <c r="C264" s="287"/>
      <c r="D264" s="287"/>
      <c r="E264" s="287"/>
      <c r="F264" s="287"/>
      <c r="G264" s="287"/>
      <c r="H264" s="287"/>
      <c r="I264" s="287"/>
      <c r="J264" s="287"/>
      <c r="K264" s="287"/>
      <c r="L264" s="287"/>
      <c r="M264" s="287"/>
      <c r="N264" s="287"/>
      <c r="O264" s="287"/>
      <c r="P264" s="287"/>
      <c r="Q264" s="287"/>
    </row>
    <row r="265" spans="1:17" ht="15.75">
      <c r="A265" s="287"/>
      <c r="B265" s="287"/>
      <c r="C265" s="287"/>
      <c r="D265" s="287"/>
      <c r="E265" s="287"/>
      <c r="F265" s="287"/>
      <c r="G265" s="287"/>
      <c r="H265" s="287"/>
      <c r="I265" s="287"/>
      <c r="J265" s="287"/>
      <c r="K265" s="287"/>
      <c r="L265" s="287"/>
      <c r="M265" s="287"/>
      <c r="N265" s="287"/>
      <c r="O265" s="287"/>
      <c r="P265" s="287"/>
      <c r="Q265" s="287"/>
    </row>
    <row r="266" spans="1:17" ht="15.75">
      <c r="A266" s="287"/>
      <c r="B266" s="287"/>
      <c r="C266" s="287"/>
      <c r="D266" s="287"/>
      <c r="E266" s="287"/>
      <c r="F266" s="287"/>
      <c r="G266" s="287"/>
      <c r="H266" s="287"/>
      <c r="I266" s="287"/>
      <c r="J266" s="287"/>
      <c r="K266" s="287"/>
      <c r="L266" s="287"/>
      <c r="M266" s="287"/>
      <c r="N266" s="287"/>
      <c r="O266" s="287"/>
      <c r="P266" s="287"/>
      <c r="Q266" s="287"/>
    </row>
    <row r="267" spans="1:17" ht="15.75">
      <c r="A267" s="287"/>
      <c r="B267" s="287"/>
      <c r="C267" s="287"/>
      <c r="D267" s="287"/>
      <c r="E267" s="287"/>
      <c r="F267" s="287"/>
      <c r="G267" s="287"/>
      <c r="H267" s="287"/>
      <c r="I267" s="287"/>
      <c r="J267" s="287"/>
      <c r="K267" s="287"/>
      <c r="L267" s="287"/>
      <c r="M267" s="287"/>
      <c r="N267" s="287"/>
      <c r="O267" s="287"/>
      <c r="P267" s="287"/>
      <c r="Q267" s="287"/>
    </row>
    <row r="268" spans="1:17" ht="15.75">
      <c r="A268" s="287"/>
      <c r="B268" s="287"/>
      <c r="C268" s="287"/>
      <c r="D268" s="287"/>
      <c r="E268" s="287"/>
      <c r="F268" s="287"/>
      <c r="G268" s="287"/>
      <c r="H268" s="287"/>
      <c r="I268" s="287"/>
      <c r="J268" s="287"/>
      <c r="K268" s="287"/>
      <c r="L268" s="287"/>
      <c r="M268" s="287"/>
      <c r="N268" s="287"/>
      <c r="O268" s="287"/>
      <c r="P268" s="287"/>
      <c r="Q268" s="287"/>
    </row>
    <row r="269" spans="1:17" ht="15.75">
      <c r="A269" s="287"/>
      <c r="B269" s="287"/>
      <c r="C269" s="287"/>
      <c r="D269" s="287"/>
      <c r="E269" s="287"/>
      <c r="F269" s="287"/>
      <c r="G269" s="287"/>
      <c r="H269" s="287"/>
      <c r="I269" s="287"/>
      <c r="J269" s="287"/>
      <c r="K269" s="287"/>
      <c r="L269" s="287"/>
      <c r="M269" s="287"/>
      <c r="N269" s="287"/>
      <c r="O269" s="287"/>
      <c r="P269" s="287"/>
      <c r="Q269" s="287"/>
    </row>
    <row r="270" spans="1:17" ht="15.75">
      <c r="A270" s="287"/>
      <c r="B270" s="287"/>
      <c r="C270" s="287"/>
      <c r="D270" s="287"/>
      <c r="E270" s="287"/>
      <c r="F270" s="287"/>
      <c r="G270" s="287"/>
      <c r="H270" s="287"/>
      <c r="I270" s="287"/>
      <c r="J270" s="287"/>
      <c r="K270" s="287"/>
      <c r="L270" s="287"/>
      <c r="M270" s="287"/>
      <c r="N270" s="287"/>
      <c r="O270" s="287"/>
      <c r="P270" s="287"/>
      <c r="Q270" s="287"/>
    </row>
    <row r="271" spans="1:17" ht="15.75">
      <c r="A271" s="287"/>
      <c r="B271" s="287"/>
      <c r="C271" s="287"/>
      <c r="D271" s="287"/>
      <c r="E271" s="287"/>
      <c r="F271" s="287"/>
      <c r="G271" s="287"/>
      <c r="H271" s="287"/>
      <c r="I271" s="287"/>
      <c r="J271" s="287"/>
      <c r="K271" s="287"/>
      <c r="L271" s="287"/>
      <c r="M271" s="287"/>
      <c r="N271" s="287"/>
      <c r="O271" s="287"/>
      <c r="P271" s="287"/>
      <c r="Q271" s="287"/>
    </row>
    <row r="272" spans="1:17" ht="15.75">
      <c r="A272" s="287"/>
      <c r="B272" s="287"/>
      <c r="C272" s="287"/>
      <c r="D272" s="287"/>
      <c r="E272" s="287"/>
      <c r="F272" s="287"/>
      <c r="G272" s="287"/>
      <c r="H272" s="287"/>
      <c r="I272" s="287"/>
      <c r="J272" s="287"/>
      <c r="K272" s="287"/>
      <c r="L272" s="287"/>
      <c r="M272" s="287"/>
      <c r="N272" s="287"/>
      <c r="O272" s="287"/>
      <c r="P272" s="287"/>
      <c r="Q272" s="287"/>
    </row>
    <row r="273" spans="1:17" ht="15.75">
      <c r="A273" s="287"/>
      <c r="B273" s="287"/>
      <c r="C273" s="287"/>
      <c r="D273" s="287"/>
      <c r="E273" s="287"/>
      <c r="F273" s="287"/>
      <c r="G273" s="287"/>
      <c r="H273" s="287"/>
      <c r="I273" s="287"/>
      <c r="J273" s="287"/>
      <c r="K273" s="287"/>
      <c r="L273" s="287"/>
      <c r="M273" s="287"/>
      <c r="N273" s="287"/>
      <c r="O273" s="287"/>
      <c r="P273" s="287"/>
      <c r="Q273" s="287"/>
    </row>
    <row r="274" spans="1:17" ht="15.75">
      <c r="A274" s="287"/>
      <c r="B274" s="287"/>
      <c r="C274" s="287"/>
      <c r="D274" s="287"/>
      <c r="E274" s="287"/>
      <c r="F274" s="287"/>
      <c r="G274" s="287"/>
      <c r="H274" s="287"/>
      <c r="I274" s="287"/>
      <c r="J274" s="287"/>
      <c r="K274" s="287"/>
      <c r="L274" s="287"/>
      <c r="M274" s="287"/>
      <c r="N274" s="287"/>
      <c r="O274" s="287"/>
      <c r="P274" s="287"/>
      <c r="Q274" s="287"/>
    </row>
    <row r="275" spans="1:17" ht="15.75">
      <c r="A275" s="287"/>
      <c r="B275" s="287"/>
      <c r="C275" s="287"/>
      <c r="D275" s="287"/>
      <c r="E275" s="287"/>
      <c r="F275" s="287"/>
      <c r="G275" s="287"/>
      <c r="H275" s="287"/>
      <c r="I275" s="287"/>
      <c r="J275" s="287"/>
      <c r="K275" s="287"/>
      <c r="L275" s="287"/>
      <c r="M275" s="287"/>
      <c r="N275" s="287"/>
      <c r="O275" s="287"/>
      <c r="P275" s="287"/>
      <c r="Q275" s="287"/>
    </row>
    <row r="276" spans="1:17" ht="15.75">
      <c r="A276" s="287"/>
      <c r="B276" s="287"/>
      <c r="C276" s="287"/>
      <c r="D276" s="287"/>
      <c r="E276" s="287"/>
      <c r="F276" s="287"/>
      <c r="G276" s="287"/>
      <c r="H276" s="287"/>
      <c r="I276" s="287"/>
      <c r="J276" s="287"/>
      <c r="K276" s="287"/>
      <c r="L276" s="287"/>
      <c r="M276" s="287"/>
      <c r="N276" s="287"/>
      <c r="O276" s="287"/>
      <c r="P276" s="287"/>
      <c r="Q276" s="287"/>
    </row>
    <row r="277" spans="1:17" ht="15.75">
      <c r="A277" s="287"/>
      <c r="B277" s="287"/>
      <c r="C277" s="287"/>
      <c r="D277" s="287"/>
      <c r="E277" s="287"/>
      <c r="F277" s="287"/>
      <c r="G277" s="287"/>
      <c r="H277" s="287"/>
      <c r="I277" s="287"/>
      <c r="J277" s="287"/>
      <c r="K277" s="287"/>
      <c r="L277" s="287"/>
      <c r="M277" s="287"/>
      <c r="N277" s="287"/>
      <c r="O277" s="287"/>
      <c r="P277" s="287"/>
      <c r="Q277" s="287"/>
    </row>
    <row r="278" spans="1:17" ht="15.75">
      <c r="A278" s="287"/>
      <c r="B278" s="287"/>
      <c r="C278" s="287"/>
      <c r="D278" s="287"/>
      <c r="E278" s="287"/>
      <c r="F278" s="287"/>
      <c r="G278" s="287"/>
      <c r="H278" s="287"/>
      <c r="I278" s="287"/>
      <c r="J278" s="287"/>
      <c r="K278" s="287"/>
      <c r="L278" s="287"/>
      <c r="M278" s="287"/>
      <c r="N278" s="287"/>
      <c r="O278" s="287"/>
      <c r="P278" s="287"/>
      <c r="Q278" s="287"/>
    </row>
    <row r="279" spans="1:17" ht="15.75">
      <c r="A279" s="287"/>
      <c r="B279" s="287"/>
      <c r="C279" s="287"/>
      <c r="D279" s="287"/>
      <c r="E279" s="287"/>
      <c r="F279" s="287"/>
      <c r="G279" s="287"/>
      <c r="H279" s="287"/>
      <c r="I279" s="287"/>
      <c r="J279" s="287"/>
      <c r="K279" s="287"/>
      <c r="L279" s="287"/>
      <c r="M279" s="287"/>
      <c r="N279" s="287"/>
      <c r="O279" s="287"/>
      <c r="P279" s="287"/>
      <c r="Q279" s="287"/>
    </row>
    <row r="280" spans="1:17" ht="15.75">
      <c r="A280" s="287"/>
      <c r="B280" s="287"/>
      <c r="C280" s="287"/>
      <c r="D280" s="287"/>
      <c r="E280" s="287"/>
      <c r="F280" s="287"/>
      <c r="G280" s="287"/>
      <c r="H280" s="287"/>
      <c r="I280" s="287"/>
      <c r="J280" s="287"/>
      <c r="K280" s="287"/>
      <c r="L280" s="287"/>
      <c r="M280" s="287"/>
      <c r="N280" s="287"/>
      <c r="O280" s="287"/>
      <c r="P280" s="287"/>
      <c r="Q280" s="287"/>
    </row>
    <row r="281" spans="1:17" ht="15.75">
      <c r="A281" s="287"/>
      <c r="B281" s="287"/>
      <c r="C281" s="287"/>
      <c r="D281" s="287"/>
      <c r="E281" s="287"/>
      <c r="F281" s="287"/>
      <c r="G281" s="287"/>
      <c r="H281" s="287"/>
      <c r="I281" s="287"/>
      <c r="J281" s="287"/>
      <c r="K281" s="287"/>
      <c r="L281" s="287"/>
      <c r="M281" s="287"/>
      <c r="N281" s="287"/>
      <c r="O281" s="287"/>
      <c r="P281" s="287"/>
      <c r="Q281" s="287"/>
    </row>
    <row r="282" spans="1:17" ht="15.75">
      <c r="A282" s="287"/>
      <c r="B282" s="287"/>
      <c r="C282" s="287"/>
      <c r="D282" s="287"/>
      <c r="E282" s="287"/>
      <c r="F282" s="287"/>
      <c r="G282" s="287"/>
      <c r="H282" s="287"/>
      <c r="I282" s="287"/>
      <c r="J282" s="287"/>
      <c r="K282" s="287"/>
      <c r="L282" s="287"/>
      <c r="M282" s="287"/>
      <c r="N282" s="287"/>
      <c r="O282" s="287"/>
      <c r="P282" s="287"/>
      <c r="Q282" s="287"/>
    </row>
    <row r="283" spans="1:17" ht="15.75">
      <c r="A283" s="287"/>
      <c r="B283" s="287"/>
      <c r="C283" s="287"/>
      <c r="D283" s="287"/>
      <c r="E283" s="287"/>
      <c r="F283" s="287"/>
      <c r="G283" s="287"/>
      <c r="H283" s="287"/>
      <c r="I283" s="287"/>
      <c r="J283" s="287"/>
      <c r="K283" s="287"/>
      <c r="L283" s="287"/>
      <c r="M283" s="287"/>
      <c r="N283" s="287"/>
      <c r="O283" s="287"/>
      <c r="P283" s="287"/>
      <c r="Q283" s="287"/>
    </row>
    <row r="284" spans="1:17" ht="15.75">
      <c r="A284" s="287"/>
      <c r="B284" s="287"/>
      <c r="C284" s="287"/>
      <c r="D284" s="287"/>
      <c r="E284" s="287"/>
      <c r="F284" s="287"/>
      <c r="G284" s="287"/>
      <c r="H284" s="287"/>
      <c r="I284" s="287"/>
      <c r="J284" s="287"/>
      <c r="K284" s="287"/>
      <c r="L284" s="287"/>
      <c r="M284" s="287"/>
      <c r="N284" s="287"/>
      <c r="O284" s="287"/>
      <c r="P284" s="287"/>
      <c r="Q284" s="287"/>
    </row>
    <row r="285" spans="1:17" ht="15.75">
      <c r="A285" s="287"/>
      <c r="B285" s="287"/>
      <c r="C285" s="287"/>
      <c r="D285" s="287"/>
      <c r="E285" s="287"/>
      <c r="F285" s="287"/>
      <c r="G285" s="287"/>
      <c r="H285" s="287"/>
      <c r="I285" s="287"/>
      <c r="J285" s="287"/>
      <c r="K285" s="287"/>
      <c r="L285" s="287"/>
      <c r="M285" s="287"/>
      <c r="N285" s="287"/>
      <c r="O285" s="287"/>
      <c r="P285" s="287"/>
      <c r="Q285" s="287"/>
    </row>
    <row r="286" spans="1:17" ht="15.75">
      <c r="A286" s="287"/>
      <c r="B286" s="287"/>
      <c r="C286" s="287"/>
      <c r="D286" s="287"/>
      <c r="E286" s="287"/>
      <c r="F286" s="287"/>
      <c r="G286" s="287"/>
      <c r="H286" s="287"/>
      <c r="I286" s="287"/>
      <c r="J286" s="287"/>
      <c r="K286" s="287"/>
      <c r="L286" s="287"/>
      <c r="M286" s="287"/>
      <c r="N286" s="287"/>
      <c r="O286" s="287"/>
      <c r="P286" s="287"/>
      <c r="Q286" s="287"/>
    </row>
    <row r="287" spans="1:17" ht="15.75">
      <c r="A287" s="287"/>
      <c r="B287" s="287"/>
      <c r="C287" s="287"/>
      <c r="D287" s="287"/>
      <c r="E287" s="287"/>
      <c r="F287" s="287"/>
      <c r="G287" s="287"/>
      <c r="H287" s="287"/>
      <c r="I287" s="287"/>
      <c r="J287" s="287"/>
      <c r="K287" s="287"/>
      <c r="L287" s="287"/>
      <c r="M287" s="287"/>
      <c r="N287" s="287"/>
      <c r="O287" s="287"/>
      <c r="P287" s="287"/>
      <c r="Q287" s="287"/>
    </row>
    <row r="288" spans="1:17" ht="15.75">
      <c r="A288" s="287"/>
      <c r="B288" s="287"/>
      <c r="C288" s="287"/>
      <c r="D288" s="287"/>
      <c r="E288" s="287"/>
      <c r="F288" s="287"/>
      <c r="G288" s="287"/>
      <c r="H288" s="287"/>
      <c r="I288" s="287"/>
      <c r="J288" s="287"/>
      <c r="K288" s="287"/>
      <c r="L288" s="287"/>
      <c r="M288" s="287"/>
      <c r="N288" s="287"/>
      <c r="O288" s="287"/>
      <c r="P288" s="287"/>
      <c r="Q288" s="287"/>
    </row>
    <row r="289" spans="1:17" ht="15.75">
      <c r="A289" s="287"/>
      <c r="B289" s="287"/>
      <c r="C289" s="287"/>
      <c r="D289" s="287"/>
      <c r="E289" s="287"/>
      <c r="F289" s="287"/>
      <c r="G289" s="287"/>
      <c r="H289" s="287"/>
      <c r="I289" s="287"/>
      <c r="J289" s="287"/>
      <c r="K289" s="287"/>
      <c r="L289" s="287"/>
      <c r="M289" s="287"/>
      <c r="N289" s="287"/>
      <c r="O289" s="287"/>
      <c r="P289" s="287"/>
      <c r="Q289" s="287"/>
    </row>
    <row r="290" spans="1:17" ht="15.75">
      <c r="A290" s="287"/>
      <c r="B290" s="287"/>
      <c r="C290" s="287"/>
      <c r="D290" s="287"/>
      <c r="E290" s="287"/>
      <c r="F290" s="287"/>
      <c r="G290" s="287"/>
      <c r="H290" s="287"/>
      <c r="I290" s="287"/>
      <c r="J290" s="287"/>
      <c r="K290" s="287"/>
      <c r="L290" s="287"/>
      <c r="M290" s="287"/>
      <c r="N290" s="287"/>
      <c r="O290" s="287"/>
      <c r="P290" s="287"/>
      <c r="Q290" s="287"/>
    </row>
    <row r="291" spans="1:17" ht="15.75">
      <c r="A291" s="287"/>
      <c r="B291" s="287"/>
      <c r="C291" s="287"/>
      <c r="D291" s="287"/>
      <c r="E291" s="287"/>
      <c r="F291" s="287"/>
      <c r="G291" s="287"/>
      <c r="H291" s="287"/>
      <c r="I291" s="287"/>
      <c r="J291" s="287"/>
      <c r="K291" s="287"/>
      <c r="L291" s="287"/>
      <c r="M291" s="287"/>
      <c r="N291" s="287"/>
      <c r="O291" s="287"/>
      <c r="P291" s="287"/>
      <c r="Q291" s="287"/>
    </row>
    <row r="292" spans="1:17" ht="15.75">
      <c r="A292" s="287"/>
      <c r="B292" s="287"/>
      <c r="C292" s="287"/>
      <c r="D292" s="287"/>
      <c r="E292" s="287"/>
      <c r="F292" s="287"/>
      <c r="G292" s="287"/>
      <c r="H292" s="287"/>
      <c r="I292" s="287"/>
      <c r="J292" s="287"/>
      <c r="K292" s="287"/>
      <c r="L292" s="287"/>
      <c r="M292" s="287"/>
      <c r="N292" s="287"/>
      <c r="O292" s="287"/>
      <c r="P292" s="287"/>
      <c r="Q292" s="287"/>
    </row>
    <row r="293" spans="1:17" ht="15.75">
      <c r="A293" s="287"/>
      <c r="B293" s="287"/>
      <c r="C293" s="287"/>
      <c r="D293" s="287"/>
      <c r="E293" s="287"/>
      <c r="F293" s="287"/>
      <c r="G293" s="287"/>
      <c r="H293" s="287"/>
      <c r="I293" s="287"/>
      <c r="J293" s="287"/>
      <c r="K293" s="287"/>
      <c r="L293" s="287"/>
      <c r="M293" s="287"/>
      <c r="N293" s="287"/>
      <c r="O293" s="287"/>
      <c r="P293" s="287"/>
      <c r="Q293" s="287"/>
    </row>
    <row r="294" spans="1:17" ht="15.75">
      <c r="A294" s="287"/>
      <c r="B294" s="287"/>
      <c r="C294" s="287"/>
      <c r="D294" s="287"/>
      <c r="E294" s="287"/>
      <c r="F294" s="287"/>
      <c r="G294" s="287"/>
      <c r="H294" s="287"/>
      <c r="I294" s="287"/>
      <c r="J294" s="287"/>
      <c r="K294" s="287"/>
      <c r="L294" s="287"/>
      <c r="M294" s="287"/>
      <c r="N294" s="287"/>
      <c r="O294" s="287"/>
      <c r="P294" s="287"/>
      <c r="Q294" s="287"/>
    </row>
    <row r="295" spans="1:17" ht="15.75">
      <c r="A295" s="287"/>
      <c r="B295" s="287"/>
      <c r="C295" s="287"/>
      <c r="D295" s="287"/>
      <c r="E295" s="287"/>
      <c r="F295" s="287"/>
      <c r="G295" s="287"/>
      <c r="H295" s="287"/>
      <c r="I295" s="287"/>
      <c r="J295" s="287"/>
      <c r="K295" s="287"/>
      <c r="L295" s="287"/>
      <c r="M295" s="287"/>
      <c r="N295" s="287"/>
      <c r="O295" s="287"/>
      <c r="P295" s="287"/>
      <c r="Q295" s="287"/>
    </row>
    <row r="296" spans="1:17" ht="15.75">
      <c r="A296" s="287"/>
      <c r="B296" s="287"/>
      <c r="C296" s="287"/>
      <c r="D296" s="287"/>
      <c r="E296" s="287"/>
      <c r="F296" s="287"/>
      <c r="G296" s="287"/>
      <c r="H296" s="287"/>
      <c r="I296" s="287"/>
      <c r="J296" s="287"/>
      <c r="K296" s="287"/>
      <c r="L296" s="287"/>
      <c r="M296" s="287"/>
      <c r="N296" s="287"/>
      <c r="O296" s="287"/>
      <c r="P296" s="287"/>
      <c r="Q296" s="287"/>
    </row>
    <row r="297" spans="1:17" ht="15.75">
      <c r="A297" s="287"/>
      <c r="B297" s="287"/>
      <c r="C297" s="287"/>
      <c r="D297" s="287"/>
      <c r="E297" s="287"/>
      <c r="F297" s="287"/>
      <c r="G297" s="287"/>
      <c r="H297" s="287"/>
      <c r="I297" s="287"/>
      <c r="J297" s="287"/>
      <c r="K297" s="287"/>
      <c r="L297" s="287"/>
      <c r="M297" s="287"/>
      <c r="N297" s="287"/>
      <c r="O297" s="287"/>
      <c r="P297" s="287"/>
      <c r="Q297" s="287"/>
    </row>
    <row r="298" spans="1:17" ht="15.75">
      <c r="A298" s="287"/>
      <c r="B298" s="287"/>
      <c r="C298" s="287"/>
      <c r="D298" s="287"/>
      <c r="E298" s="287"/>
      <c r="F298" s="287"/>
      <c r="G298" s="287"/>
      <c r="H298" s="287"/>
      <c r="I298" s="287"/>
      <c r="J298" s="287"/>
      <c r="K298" s="287"/>
      <c r="L298" s="287"/>
      <c r="M298" s="287"/>
      <c r="N298" s="287"/>
      <c r="O298" s="287"/>
      <c r="P298" s="287"/>
      <c r="Q298" s="287"/>
    </row>
    <row r="299" spans="1:17" ht="15.75">
      <c r="A299" s="287"/>
      <c r="B299" s="287"/>
      <c r="C299" s="287"/>
      <c r="D299" s="287"/>
      <c r="E299" s="287"/>
      <c r="F299" s="287"/>
      <c r="G299" s="287"/>
      <c r="H299" s="287"/>
      <c r="I299" s="287"/>
      <c r="J299" s="287"/>
      <c r="K299" s="287"/>
      <c r="L299" s="287"/>
      <c r="M299" s="287"/>
      <c r="N299" s="287"/>
      <c r="O299" s="287"/>
      <c r="P299" s="287"/>
      <c r="Q299" s="287"/>
    </row>
    <row r="300" spans="1:17" ht="15.75">
      <c r="A300" s="287"/>
      <c r="B300" s="287"/>
      <c r="C300" s="287"/>
      <c r="D300" s="287"/>
      <c r="E300" s="287"/>
      <c r="F300" s="287"/>
      <c r="G300" s="287"/>
      <c r="H300" s="287"/>
      <c r="I300" s="287"/>
      <c r="J300" s="287"/>
      <c r="K300" s="287"/>
      <c r="L300" s="287"/>
      <c r="M300" s="287"/>
      <c r="N300" s="287"/>
      <c r="O300" s="287"/>
      <c r="P300" s="287"/>
      <c r="Q300" s="287"/>
    </row>
    <row r="301" spans="1:17" ht="15.75">
      <c r="A301" s="287"/>
      <c r="B301" s="287"/>
      <c r="C301" s="287"/>
      <c r="D301" s="287"/>
      <c r="E301" s="287"/>
      <c r="F301" s="287"/>
      <c r="G301" s="287"/>
      <c r="H301" s="287"/>
      <c r="I301" s="287"/>
      <c r="J301" s="287"/>
      <c r="K301" s="287"/>
      <c r="L301" s="287"/>
      <c r="M301" s="287"/>
      <c r="N301" s="287"/>
      <c r="O301" s="287"/>
      <c r="P301" s="287"/>
      <c r="Q301" s="287"/>
    </row>
    <row r="302" spans="1:17" ht="15.75">
      <c r="A302" s="287"/>
      <c r="B302" s="287"/>
      <c r="C302" s="287"/>
      <c r="D302" s="287"/>
      <c r="E302" s="287"/>
      <c r="F302" s="287"/>
      <c r="G302" s="287"/>
      <c r="H302" s="287"/>
      <c r="I302" s="287"/>
      <c r="J302" s="287"/>
      <c r="K302" s="287"/>
      <c r="L302" s="287"/>
      <c r="M302" s="287"/>
      <c r="N302" s="287"/>
      <c r="O302" s="287"/>
      <c r="P302" s="287"/>
      <c r="Q302" s="287"/>
    </row>
    <row r="303" spans="1:17" ht="15.75">
      <c r="A303" s="287"/>
      <c r="B303" s="287"/>
      <c r="C303" s="287"/>
      <c r="D303" s="287"/>
      <c r="E303" s="287"/>
      <c r="F303" s="287"/>
      <c r="G303" s="287"/>
      <c r="H303" s="287"/>
      <c r="I303" s="287"/>
      <c r="J303" s="287"/>
      <c r="K303" s="287"/>
      <c r="L303" s="287"/>
      <c r="M303" s="287"/>
      <c r="N303" s="287"/>
      <c r="O303" s="287"/>
      <c r="P303" s="287"/>
      <c r="Q303" s="287"/>
    </row>
    <row r="304" spans="1:17" ht="15.75">
      <c r="A304" s="287"/>
      <c r="B304" s="287"/>
      <c r="C304" s="287"/>
      <c r="D304" s="287"/>
      <c r="E304" s="287"/>
      <c r="F304" s="287"/>
      <c r="G304" s="287"/>
      <c r="H304" s="287"/>
      <c r="I304" s="287"/>
      <c r="J304" s="287"/>
      <c r="K304" s="287"/>
      <c r="L304" s="287"/>
      <c r="M304" s="287"/>
      <c r="N304" s="287"/>
      <c r="O304" s="287"/>
      <c r="P304" s="287"/>
      <c r="Q304" s="287"/>
    </row>
    <row r="305" spans="1:17" ht="15.75">
      <c r="A305" s="287"/>
      <c r="B305" s="287"/>
      <c r="C305" s="287"/>
      <c r="D305" s="287"/>
      <c r="E305" s="287"/>
      <c r="F305" s="287"/>
      <c r="G305" s="287"/>
      <c r="H305" s="287"/>
      <c r="I305" s="287"/>
      <c r="J305" s="287"/>
      <c r="K305" s="287"/>
      <c r="L305" s="287"/>
      <c r="M305" s="287"/>
      <c r="N305" s="287"/>
      <c r="O305" s="287"/>
      <c r="P305" s="287"/>
      <c r="Q305" s="287"/>
    </row>
    <row r="306" spans="1:17" ht="15.75">
      <c r="A306" s="287"/>
      <c r="B306" s="287"/>
      <c r="C306" s="287"/>
      <c r="D306" s="287"/>
      <c r="E306" s="287"/>
      <c r="F306" s="287"/>
      <c r="G306" s="287"/>
      <c r="H306" s="287"/>
      <c r="I306" s="287"/>
      <c r="J306" s="287"/>
      <c r="K306" s="287"/>
      <c r="L306" s="287"/>
      <c r="M306" s="287"/>
      <c r="N306" s="287"/>
      <c r="O306" s="287"/>
      <c r="P306" s="287"/>
      <c r="Q306" s="287"/>
    </row>
    <row r="307" spans="1:17" ht="15.75">
      <c r="A307" s="287"/>
      <c r="B307" s="287"/>
      <c r="C307" s="287"/>
      <c r="D307" s="287"/>
      <c r="E307" s="287"/>
      <c r="F307" s="287"/>
      <c r="G307" s="287"/>
      <c r="H307" s="287"/>
      <c r="I307" s="287"/>
      <c r="J307" s="287"/>
      <c r="K307" s="287"/>
      <c r="L307" s="287"/>
      <c r="M307" s="287"/>
      <c r="N307" s="287"/>
      <c r="O307" s="287"/>
      <c r="P307" s="287"/>
      <c r="Q307" s="287"/>
    </row>
    <row r="308" spans="1:17" ht="15.75">
      <c r="A308" s="287"/>
      <c r="B308" s="287"/>
      <c r="C308" s="287"/>
      <c r="D308" s="287"/>
      <c r="E308" s="287"/>
      <c r="F308" s="287"/>
      <c r="G308" s="287"/>
      <c r="H308" s="287"/>
      <c r="I308" s="287"/>
      <c r="J308" s="287"/>
      <c r="K308" s="287"/>
      <c r="L308" s="287"/>
      <c r="M308" s="287"/>
      <c r="N308" s="287"/>
      <c r="O308" s="287"/>
      <c r="P308" s="287"/>
      <c r="Q308" s="287"/>
    </row>
    <row r="309" spans="1:17" ht="15.75">
      <c r="A309" s="287"/>
      <c r="B309" s="287"/>
      <c r="C309" s="287"/>
      <c r="D309" s="287"/>
      <c r="E309" s="287"/>
      <c r="F309" s="287"/>
      <c r="G309" s="287"/>
      <c r="H309" s="287"/>
      <c r="I309" s="287"/>
      <c r="J309" s="287"/>
      <c r="K309" s="287"/>
      <c r="L309" s="287"/>
      <c r="M309" s="287"/>
      <c r="N309" s="287"/>
      <c r="O309" s="287"/>
      <c r="P309" s="287"/>
      <c r="Q309" s="287"/>
    </row>
    <row r="310" spans="1:17" ht="15.75">
      <c r="A310" s="287"/>
      <c r="B310" s="287"/>
      <c r="C310" s="287"/>
      <c r="D310" s="287"/>
      <c r="E310" s="287"/>
      <c r="F310" s="287"/>
      <c r="G310" s="287"/>
      <c r="H310" s="287"/>
      <c r="I310" s="287"/>
      <c r="J310" s="287"/>
      <c r="K310" s="287"/>
      <c r="L310" s="287"/>
      <c r="M310" s="287"/>
      <c r="N310" s="287"/>
      <c r="O310" s="287"/>
      <c r="P310" s="287"/>
      <c r="Q310" s="287"/>
    </row>
    <row r="311" spans="1:17" ht="15.75">
      <c r="A311" s="287"/>
      <c r="B311" s="287"/>
      <c r="C311" s="287"/>
      <c r="D311" s="287"/>
      <c r="E311" s="287"/>
      <c r="F311" s="287"/>
      <c r="G311" s="287"/>
      <c r="H311" s="287"/>
      <c r="I311" s="287"/>
      <c r="J311" s="287"/>
      <c r="K311" s="287"/>
      <c r="L311" s="287"/>
      <c r="M311" s="287"/>
      <c r="N311" s="287"/>
      <c r="O311" s="287"/>
      <c r="P311" s="287"/>
      <c r="Q311" s="287"/>
    </row>
    <row r="312" spans="1:17" ht="15.75">
      <c r="A312" s="287"/>
      <c r="B312" s="287"/>
      <c r="C312" s="287"/>
      <c r="D312" s="287"/>
      <c r="E312" s="287"/>
      <c r="F312" s="287"/>
      <c r="G312" s="287"/>
      <c r="H312" s="287"/>
      <c r="I312" s="287"/>
      <c r="J312" s="287"/>
      <c r="K312" s="287"/>
      <c r="L312" s="287"/>
      <c r="M312" s="287"/>
      <c r="N312" s="287"/>
      <c r="O312" s="287"/>
      <c r="P312" s="287"/>
      <c r="Q312" s="287"/>
    </row>
    <row r="313" spans="1:17" ht="15.75">
      <c r="A313" s="287"/>
      <c r="B313" s="287"/>
      <c r="C313" s="287"/>
      <c r="D313" s="287"/>
      <c r="E313" s="287"/>
      <c r="F313" s="287"/>
      <c r="G313" s="287"/>
      <c r="H313" s="287"/>
      <c r="I313" s="287"/>
      <c r="J313" s="287"/>
      <c r="K313" s="287"/>
      <c r="L313" s="287"/>
      <c r="M313" s="287"/>
      <c r="N313" s="287"/>
      <c r="O313" s="287"/>
      <c r="P313" s="287"/>
      <c r="Q313" s="287"/>
    </row>
    <row r="314" spans="1:17" ht="15.75">
      <c r="A314" s="287"/>
      <c r="B314" s="287"/>
      <c r="C314" s="287"/>
      <c r="D314" s="287"/>
      <c r="E314" s="287"/>
      <c r="F314" s="287"/>
      <c r="G314" s="287"/>
      <c r="H314" s="287"/>
      <c r="I314" s="287"/>
      <c r="J314" s="287"/>
      <c r="K314" s="287"/>
      <c r="L314" s="287"/>
      <c r="M314" s="287"/>
      <c r="N314" s="287"/>
      <c r="O314" s="287"/>
      <c r="P314" s="287"/>
      <c r="Q314" s="287"/>
    </row>
    <row r="315" spans="1:17" ht="15.75">
      <c r="A315" s="287"/>
      <c r="B315" s="287"/>
      <c r="C315" s="287"/>
      <c r="D315" s="287"/>
      <c r="E315" s="287"/>
      <c r="F315" s="287"/>
      <c r="G315" s="287"/>
      <c r="H315" s="287"/>
      <c r="I315" s="287"/>
      <c r="J315" s="287"/>
      <c r="K315" s="287"/>
      <c r="L315" s="287"/>
      <c r="M315" s="287"/>
      <c r="N315" s="287"/>
      <c r="O315" s="287"/>
      <c r="P315" s="287"/>
      <c r="Q315" s="287"/>
    </row>
    <row r="316" spans="1:17" ht="15.75">
      <c r="A316" s="287"/>
      <c r="B316" s="287"/>
      <c r="C316" s="287"/>
      <c r="D316" s="287"/>
      <c r="E316" s="287"/>
      <c r="F316" s="287"/>
      <c r="G316" s="287"/>
      <c r="H316" s="287"/>
      <c r="I316" s="287"/>
      <c r="J316" s="287"/>
      <c r="K316" s="287"/>
      <c r="L316" s="287"/>
      <c r="M316" s="287"/>
      <c r="N316" s="287"/>
      <c r="O316" s="287"/>
      <c r="P316" s="287"/>
      <c r="Q316" s="287"/>
    </row>
    <row r="317" spans="1:17" ht="15.75">
      <c r="A317" s="287"/>
      <c r="B317" s="287"/>
      <c r="C317" s="287"/>
      <c r="D317" s="287"/>
      <c r="E317" s="287"/>
      <c r="F317" s="287"/>
      <c r="G317" s="287"/>
      <c r="H317" s="287"/>
      <c r="I317" s="287"/>
      <c r="J317" s="287"/>
      <c r="K317" s="287"/>
      <c r="L317" s="287"/>
      <c r="M317" s="287"/>
      <c r="N317" s="287"/>
      <c r="O317" s="287"/>
      <c r="P317" s="287"/>
      <c r="Q317" s="287"/>
    </row>
    <row r="318" spans="1:17" ht="15.75">
      <c r="A318" s="287"/>
      <c r="B318" s="287"/>
      <c r="C318" s="287"/>
      <c r="D318" s="287"/>
      <c r="E318" s="287"/>
      <c r="F318" s="287"/>
      <c r="G318" s="287"/>
      <c r="H318" s="287"/>
      <c r="I318" s="287"/>
      <c r="J318" s="287"/>
      <c r="K318" s="287"/>
      <c r="L318" s="287"/>
      <c r="M318" s="287"/>
      <c r="N318" s="287"/>
      <c r="O318" s="287"/>
      <c r="P318" s="287"/>
      <c r="Q318" s="287"/>
    </row>
    <row r="319" spans="1:17" ht="15.75">
      <c r="A319" s="287"/>
      <c r="B319" s="287"/>
      <c r="C319" s="287"/>
      <c r="D319" s="287"/>
      <c r="E319" s="287"/>
      <c r="F319" s="287"/>
      <c r="G319" s="287"/>
      <c r="H319" s="287"/>
      <c r="I319" s="287"/>
      <c r="J319" s="287"/>
      <c r="K319" s="287"/>
      <c r="L319" s="287"/>
      <c r="M319" s="287"/>
      <c r="N319" s="287"/>
      <c r="O319" s="287"/>
      <c r="P319" s="287"/>
      <c r="Q319" s="287"/>
    </row>
    <row r="320" spans="1:17" ht="15.75">
      <c r="A320" s="287"/>
      <c r="B320" s="287"/>
      <c r="C320" s="287"/>
      <c r="D320" s="287"/>
      <c r="E320" s="287"/>
      <c r="F320" s="287"/>
      <c r="G320" s="287"/>
      <c r="H320" s="287"/>
      <c r="I320" s="287"/>
      <c r="J320" s="287"/>
      <c r="K320" s="287"/>
      <c r="L320" s="287"/>
      <c r="M320" s="287"/>
      <c r="N320" s="287"/>
      <c r="O320" s="287"/>
      <c r="P320" s="287"/>
      <c r="Q320" s="287"/>
    </row>
    <row r="321" spans="1:17" ht="15.75">
      <c r="A321" s="287"/>
      <c r="B321" s="287"/>
      <c r="C321" s="287"/>
      <c r="D321" s="287"/>
      <c r="E321" s="287"/>
      <c r="F321" s="287"/>
      <c r="G321" s="287"/>
      <c r="H321" s="287"/>
      <c r="I321" s="287"/>
      <c r="J321" s="287"/>
      <c r="K321" s="287"/>
      <c r="L321" s="287"/>
      <c r="M321" s="287"/>
      <c r="N321" s="287"/>
      <c r="O321" s="287"/>
      <c r="P321" s="287"/>
      <c r="Q321" s="287"/>
    </row>
    <row r="322" spans="1:17" ht="15.75">
      <c r="A322" s="287"/>
      <c r="B322" s="287"/>
      <c r="C322" s="287"/>
      <c r="D322" s="287"/>
      <c r="E322" s="287"/>
      <c r="F322" s="287"/>
      <c r="G322" s="287"/>
      <c r="H322" s="287"/>
      <c r="I322" s="287"/>
      <c r="J322" s="287"/>
      <c r="K322" s="287"/>
      <c r="L322" s="287"/>
      <c r="M322" s="287"/>
      <c r="N322" s="287"/>
      <c r="O322" s="287"/>
      <c r="P322" s="287"/>
      <c r="Q322" s="287"/>
    </row>
    <row r="323" spans="1:17" ht="15.75">
      <c r="A323" s="287"/>
      <c r="B323" s="287"/>
      <c r="C323" s="287"/>
      <c r="D323" s="287"/>
      <c r="E323" s="287"/>
      <c r="F323" s="287"/>
      <c r="G323" s="287"/>
      <c r="H323" s="287"/>
      <c r="I323" s="287"/>
      <c r="J323" s="287"/>
      <c r="K323" s="287"/>
      <c r="L323" s="287"/>
      <c r="M323" s="287"/>
      <c r="N323" s="287"/>
      <c r="O323" s="287"/>
      <c r="P323" s="287"/>
      <c r="Q323" s="287"/>
    </row>
    <row r="324" spans="1:17" ht="15.75">
      <c r="A324" s="287"/>
      <c r="B324" s="287"/>
      <c r="C324" s="287"/>
      <c r="D324" s="287"/>
      <c r="E324" s="287"/>
      <c r="F324" s="287"/>
      <c r="G324" s="287"/>
      <c r="H324" s="287"/>
      <c r="I324" s="287"/>
      <c r="J324" s="287"/>
      <c r="K324" s="287"/>
      <c r="L324" s="287"/>
      <c r="M324" s="287"/>
      <c r="N324" s="287"/>
      <c r="O324" s="287"/>
      <c r="P324" s="287"/>
      <c r="Q324" s="287"/>
    </row>
    <row r="325" spans="1:17" ht="15.75">
      <c r="A325" s="287"/>
      <c r="B325" s="287"/>
      <c r="C325" s="287"/>
      <c r="D325" s="287"/>
      <c r="E325" s="287"/>
      <c r="F325" s="287"/>
      <c r="G325" s="287"/>
      <c r="H325" s="287"/>
      <c r="I325" s="287"/>
      <c r="J325" s="287"/>
      <c r="K325" s="287"/>
      <c r="L325" s="287"/>
      <c r="M325" s="287"/>
      <c r="N325" s="287"/>
      <c r="O325" s="287"/>
      <c r="P325" s="287"/>
      <c r="Q325" s="287"/>
    </row>
    <row r="326" spans="1:17" ht="15.75">
      <c r="A326" s="287"/>
      <c r="B326" s="287"/>
      <c r="C326" s="287"/>
      <c r="D326" s="287"/>
      <c r="E326" s="287"/>
      <c r="F326" s="287"/>
      <c r="G326" s="287"/>
      <c r="H326" s="287"/>
      <c r="I326" s="287"/>
      <c r="J326" s="287"/>
      <c r="K326" s="287"/>
      <c r="L326" s="287"/>
      <c r="M326" s="287"/>
      <c r="N326" s="287"/>
      <c r="O326" s="287"/>
      <c r="P326" s="287"/>
      <c r="Q326" s="287"/>
    </row>
    <row r="327" spans="1:17" ht="15.75">
      <c r="A327" s="287"/>
      <c r="B327" s="287"/>
      <c r="C327" s="287"/>
      <c r="D327" s="287"/>
      <c r="E327" s="287"/>
      <c r="F327" s="287"/>
      <c r="G327" s="287"/>
      <c r="H327" s="287"/>
      <c r="I327" s="287"/>
      <c r="J327" s="287"/>
      <c r="K327" s="287"/>
      <c r="L327" s="287"/>
      <c r="M327" s="287"/>
      <c r="N327" s="287"/>
      <c r="O327" s="287"/>
      <c r="P327" s="287"/>
      <c r="Q327" s="287"/>
    </row>
    <row r="328" spans="1:17" ht="15.75">
      <c r="A328" s="287"/>
      <c r="B328" s="287"/>
      <c r="C328" s="287"/>
      <c r="D328" s="287"/>
      <c r="E328" s="287"/>
      <c r="F328" s="287"/>
      <c r="G328" s="287"/>
      <c r="H328" s="287"/>
      <c r="I328" s="287"/>
      <c r="J328" s="287"/>
      <c r="K328" s="287"/>
      <c r="L328" s="287"/>
      <c r="M328" s="287"/>
      <c r="N328" s="287"/>
      <c r="O328" s="287"/>
      <c r="P328" s="287"/>
      <c r="Q328" s="287"/>
    </row>
    <row r="329" spans="1:17" ht="15.75">
      <c r="A329" s="287"/>
      <c r="B329" s="287"/>
      <c r="C329" s="287"/>
      <c r="D329" s="287"/>
      <c r="E329" s="287"/>
      <c r="F329" s="287"/>
      <c r="G329" s="287"/>
      <c r="H329" s="287"/>
      <c r="I329" s="287"/>
      <c r="J329" s="287"/>
      <c r="K329" s="287"/>
      <c r="L329" s="287"/>
      <c r="M329" s="287"/>
      <c r="N329" s="287"/>
      <c r="O329" s="287"/>
      <c r="P329" s="287"/>
      <c r="Q329" s="287"/>
    </row>
    <row r="330" spans="1:17" ht="15.75">
      <c r="A330" s="287"/>
      <c r="B330" s="287"/>
      <c r="C330" s="287"/>
      <c r="D330" s="287"/>
      <c r="E330" s="287"/>
      <c r="F330" s="287"/>
      <c r="G330" s="287"/>
      <c r="H330" s="287"/>
      <c r="I330" s="287"/>
      <c r="J330" s="287"/>
      <c r="K330" s="287"/>
      <c r="L330" s="287"/>
      <c r="M330" s="287"/>
      <c r="N330" s="287"/>
      <c r="O330" s="287"/>
      <c r="P330" s="287"/>
      <c r="Q330" s="287"/>
    </row>
    <row r="331" spans="1:17" ht="15.75">
      <c r="A331" s="287"/>
      <c r="B331" s="287"/>
      <c r="C331" s="287"/>
      <c r="D331" s="287"/>
      <c r="E331" s="287"/>
      <c r="F331" s="287"/>
      <c r="G331" s="287"/>
      <c r="H331" s="287"/>
      <c r="I331" s="287"/>
      <c r="J331" s="287"/>
      <c r="K331" s="287"/>
      <c r="L331" s="287"/>
      <c r="M331" s="287"/>
      <c r="N331" s="287"/>
      <c r="O331" s="287"/>
      <c r="P331" s="287"/>
      <c r="Q331" s="287"/>
    </row>
    <row r="332" spans="1:17" ht="15.75">
      <c r="A332" s="287"/>
      <c r="B332" s="287"/>
      <c r="C332" s="287"/>
      <c r="D332" s="287"/>
      <c r="E332" s="287"/>
      <c r="F332" s="287"/>
      <c r="G332" s="287"/>
      <c r="H332" s="287"/>
      <c r="I332" s="287"/>
      <c r="J332" s="287"/>
      <c r="K332" s="287"/>
      <c r="L332" s="287"/>
      <c r="M332" s="287"/>
      <c r="N332" s="287"/>
      <c r="O332" s="287"/>
      <c r="P332" s="287"/>
      <c r="Q332" s="287"/>
    </row>
    <row r="333" spans="1:17" ht="15.75">
      <c r="A333" s="287"/>
      <c r="B333" s="287"/>
      <c r="C333" s="287"/>
      <c r="D333" s="287"/>
      <c r="E333" s="287"/>
      <c r="F333" s="287"/>
      <c r="G333" s="287"/>
      <c r="H333" s="287"/>
      <c r="I333" s="287"/>
      <c r="J333" s="287"/>
      <c r="K333" s="287"/>
      <c r="L333" s="287"/>
      <c r="M333" s="287"/>
      <c r="N333" s="287"/>
      <c r="O333" s="287"/>
      <c r="P333" s="287"/>
      <c r="Q333" s="287"/>
    </row>
    <row r="334" spans="1:17" ht="15.75">
      <c r="A334" s="287"/>
      <c r="B334" s="287"/>
      <c r="C334" s="287"/>
      <c r="D334" s="287"/>
      <c r="E334" s="287"/>
      <c r="F334" s="287"/>
      <c r="G334" s="287"/>
      <c r="H334" s="287"/>
      <c r="I334" s="287"/>
      <c r="J334" s="287"/>
      <c r="K334" s="287"/>
      <c r="L334" s="287"/>
      <c r="M334" s="287"/>
      <c r="N334" s="287"/>
      <c r="O334" s="287"/>
      <c r="P334" s="287"/>
      <c r="Q334" s="287"/>
    </row>
    <row r="335" spans="1:17" ht="15.75">
      <c r="A335" s="287"/>
      <c r="B335" s="287"/>
      <c r="C335" s="287"/>
      <c r="D335" s="287"/>
      <c r="E335" s="287"/>
      <c r="F335" s="287"/>
      <c r="G335" s="287"/>
      <c r="H335" s="287"/>
      <c r="I335" s="287"/>
      <c r="J335" s="287"/>
      <c r="K335" s="287"/>
      <c r="L335" s="287"/>
      <c r="M335" s="287"/>
      <c r="N335" s="287"/>
      <c r="O335" s="287"/>
      <c r="P335" s="287"/>
      <c r="Q335" s="287"/>
    </row>
    <row r="336" spans="1:17" ht="15.75">
      <c r="A336" s="287"/>
      <c r="B336" s="287"/>
      <c r="C336" s="287"/>
      <c r="D336" s="287"/>
      <c r="E336" s="287"/>
      <c r="F336" s="287"/>
      <c r="G336" s="287"/>
      <c r="H336" s="287"/>
      <c r="I336" s="287"/>
      <c r="J336" s="287"/>
      <c r="K336" s="287"/>
      <c r="L336" s="287"/>
      <c r="M336" s="287"/>
      <c r="N336" s="287"/>
      <c r="O336" s="287"/>
      <c r="P336" s="287"/>
      <c r="Q336" s="287"/>
    </row>
    <row r="337" spans="1:17" ht="15.75">
      <c r="A337" s="287"/>
      <c r="B337" s="287"/>
      <c r="C337" s="287"/>
      <c r="D337" s="287"/>
      <c r="E337" s="287"/>
      <c r="F337" s="287"/>
      <c r="G337" s="287"/>
      <c r="H337" s="287"/>
      <c r="I337" s="287"/>
      <c r="J337" s="287"/>
      <c r="K337" s="287"/>
      <c r="L337" s="287"/>
      <c r="M337" s="287"/>
      <c r="N337" s="287"/>
      <c r="O337" s="287"/>
      <c r="P337" s="287"/>
      <c r="Q337" s="287"/>
    </row>
    <row r="338" spans="1:17" ht="15.75">
      <c r="A338" s="287"/>
      <c r="B338" s="287"/>
      <c r="C338" s="287"/>
      <c r="D338" s="287"/>
      <c r="E338" s="287"/>
      <c r="F338" s="287"/>
      <c r="G338" s="287"/>
      <c r="H338" s="287"/>
      <c r="I338" s="287"/>
      <c r="J338" s="287"/>
      <c r="K338" s="287"/>
      <c r="L338" s="287"/>
      <c r="M338" s="287"/>
      <c r="N338" s="287"/>
      <c r="O338" s="287"/>
      <c r="P338" s="287"/>
      <c r="Q338" s="287"/>
    </row>
    <row r="339" spans="1:17" ht="15.75">
      <c r="A339" s="287"/>
      <c r="B339" s="287"/>
      <c r="C339" s="287"/>
      <c r="D339" s="287"/>
      <c r="E339" s="287"/>
      <c r="F339" s="287"/>
      <c r="G339" s="287"/>
      <c r="H339" s="287"/>
      <c r="I339" s="287"/>
      <c r="J339" s="287"/>
      <c r="K339" s="287"/>
      <c r="L339" s="287"/>
      <c r="M339" s="287"/>
      <c r="N339" s="287"/>
      <c r="O339" s="287"/>
      <c r="P339" s="287"/>
      <c r="Q339" s="287"/>
    </row>
    <row r="340" spans="1:17" ht="15.75">
      <c r="A340" s="287"/>
      <c r="B340" s="287"/>
      <c r="C340" s="287"/>
      <c r="D340" s="287"/>
      <c r="E340" s="287"/>
      <c r="F340" s="287"/>
      <c r="G340" s="287"/>
      <c r="H340" s="287"/>
      <c r="I340" s="287"/>
      <c r="J340" s="287"/>
      <c r="K340" s="287"/>
      <c r="L340" s="287"/>
      <c r="M340" s="287"/>
      <c r="N340" s="287"/>
      <c r="O340" s="287"/>
      <c r="P340" s="287"/>
      <c r="Q340" s="287"/>
    </row>
    <row r="341" spans="1:17" ht="15.75">
      <c r="A341" s="287"/>
      <c r="B341" s="287"/>
      <c r="C341" s="287"/>
      <c r="D341" s="287"/>
      <c r="E341" s="287"/>
      <c r="F341" s="287"/>
      <c r="G341" s="287"/>
      <c r="H341" s="287"/>
      <c r="I341" s="287"/>
      <c r="J341" s="287"/>
      <c r="K341" s="287"/>
      <c r="L341" s="287"/>
      <c r="M341" s="287"/>
      <c r="N341" s="287"/>
      <c r="O341" s="287"/>
      <c r="P341" s="287"/>
      <c r="Q341" s="287"/>
    </row>
    <row r="342" spans="1:17" ht="15.75">
      <c r="A342" s="287"/>
      <c r="B342" s="287"/>
      <c r="C342" s="287"/>
      <c r="D342" s="287"/>
      <c r="E342" s="287"/>
      <c r="F342" s="287"/>
      <c r="G342" s="287"/>
      <c r="H342" s="287"/>
      <c r="I342" s="287"/>
      <c r="J342" s="287"/>
      <c r="K342" s="287"/>
      <c r="L342" s="287"/>
      <c r="M342" s="287"/>
      <c r="N342" s="287"/>
      <c r="O342" s="287"/>
      <c r="P342" s="287"/>
      <c r="Q342" s="287"/>
    </row>
    <row r="343" spans="1:17" ht="15.75">
      <c r="A343" s="287"/>
      <c r="B343" s="287"/>
      <c r="C343" s="287"/>
      <c r="D343" s="287"/>
      <c r="E343" s="287"/>
      <c r="F343" s="287"/>
      <c r="G343" s="287"/>
      <c r="H343" s="287"/>
      <c r="I343" s="287"/>
      <c r="J343" s="287"/>
      <c r="K343" s="287"/>
      <c r="L343" s="287"/>
      <c r="M343" s="287"/>
      <c r="N343" s="287"/>
      <c r="O343" s="287"/>
      <c r="P343" s="287"/>
      <c r="Q343" s="287"/>
    </row>
    <row r="344" spans="1:17" ht="15.75">
      <c r="A344" s="287"/>
      <c r="B344" s="287"/>
      <c r="C344" s="287"/>
      <c r="D344" s="287"/>
      <c r="E344" s="287"/>
      <c r="F344" s="287"/>
      <c r="G344" s="287"/>
      <c r="H344" s="287"/>
      <c r="I344" s="287"/>
      <c r="J344" s="287"/>
      <c r="K344" s="287"/>
      <c r="L344" s="287"/>
      <c r="M344" s="287"/>
      <c r="N344" s="287"/>
      <c r="O344" s="287"/>
      <c r="P344" s="287"/>
      <c r="Q344" s="287"/>
    </row>
    <row r="345" spans="1:17" ht="15.75">
      <c r="A345" s="287"/>
      <c r="B345" s="287"/>
      <c r="C345" s="287"/>
      <c r="D345" s="287"/>
      <c r="E345" s="287"/>
      <c r="F345" s="287"/>
      <c r="G345" s="287"/>
      <c r="H345" s="287"/>
      <c r="I345" s="287"/>
      <c r="J345" s="287"/>
      <c r="K345" s="287"/>
      <c r="L345" s="287"/>
      <c r="M345" s="287"/>
      <c r="N345" s="287"/>
      <c r="O345" s="287"/>
      <c r="P345" s="287"/>
      <c r="Q345" s="287"/>
    </row>
    <row r="346" spans="1:17" ht="15.75">
      <c r="A346" s="287"/>
      <c r="B346" s="287"/>
      <c r="C346" s="287"/>
      <c r="D346" s="287"/>
      <c r="E346" s="287"/>
      <c r="F346" s="287"/>
      <c r="G346" s="287"/>
      <c r="H346" s="287"/>
      <c r="I346" s="287"/>
      <c r="J346" s="287"/>
      <c r="K346" s="287"/>
      <c r="L346" s="287"/>
      <c r="M346" s="287"/>
      <c r="N346" s="287"/>
      <c r="O346" s="287"/>
      <c r="P346" s="287"/>
      <c r="Q346" s="287"/>
    </row>
    <row r="347" spans="1:17" ht="15.75">
      <c r="A347" s="287"/>
      <c r="B347" s="287"/>
      <c r="C347" s="287"/>
      <c r="D347" s="287"/>
      <c r="E347" s="287"/>
      <c r="F347" s="287"/>
      <c r="G347" s="287"/>
      <c r="H347" s="287"/>
      <c r="I347" s="287"/>
      <c r="J347" s="287"/>
      <c r="K347" s="287"/>
      <c r="L347" s="287"/>
      <c r="M347" s="287"/>
      <c r="N347" s="287"/>
      <c r="O347" s="287"/>
      <c r="P347" s="287"/>
      <c r="Q347" s="287"/>
    </row>
    <row r="348" spans="1:17" ht="15.75">
      <c r="A348" s="287"/>
      <c r="B348" s="287"/>
      <c r="C348" s="287"/>
      <c r="D348" s="287"/>
      <c r="E348" s="287"/>
      <c r="F348" s="287"/>
      <c r="G348" s="287"/>
      <c r="H348" s="287"/>
      <c r="I348" s="287"/>
      <c r="J348" s="287"/>
      <c r="K348" s="287"/>
      <c r="L348" s="287"/>
      <c r="M348" s="287"/>
      <c r="N348" s="287"/>
      <c r="O348" s="287"/>
      <c r="P348" s="287"/>
      <c r="Q348" s="287"/>
    </row>
    <row r="349" spans="1:17" ht="15.75">
      <c r="A349" s="287"/>
      <c r="B349" s="287"/>
      <c r="C349" s="287"/>
      <c r="D349" s="287"/>
      <c r="E349" s="287"/>
      <c r="F349" s="287"/>
      <c r="G349" s="287"/>
      <c r="H349" s="287"/>
      <c r="I349" s="287"/>
      <c r="J349" s="287"/>
      <c r="K349" s="287"/>
      <c r="L349" s="287"/>
      <c r="M349" s="287"/>
      <c r="N349" s="287"/>
      <c r="O349" s="287"/>
      <c r="P349" s="287"/>
      <c r="Q349" s="287"/>
    </row>
    <row r="350" spans="1:17" ht="15.75">
      <c r="A350" s="287"/>
      <c r="B350" s="287"/>
      <c r="C350" s="287"/>
      <c r="D350" s="287"/>
      <c r="E350" s="287"/>
      <c r="F350" s="287"/>
      <c r="G350" s="287"/>
      <c r="H350" s="287"/>
      <c r="I350" s="287"/>
      <c r="J350" s="287"/>
      <c r="K350" s="287"/>
      <c r="L350" s="287"/>
      <c r="M350" s="287"/>
      <c r="N350" s="287"/>
      <c r="O350" s="287"/>
      <c r="P350" s="287"/>
      <c r="Q350" s="287"/>
    </row>
    <row r="351" spans="1:17" ht="15.75">
      <c r="A351" s="287"/>
      <c r="B351" s="287"/>
      <c r="C351" s="287"/>
      <c r="D351" s="287"/>
      <c r="E351" s="287"/>
      <c r="F351" s="287"/>
      <c r="G351" s="287"/>
      <c r="H351" s="287"/>
      <c r="I351" s="287"/>
      <c r="J351" s="287"/>
      <c r="K351" s="287"/>
      <c r="L351" s="287"/>
      <c r="M351" s="287"/>
      <c r="N351" s="287"/>
      <c r="O351" s="287"/>
      <c r="P351" s="287"/>
      <c r="Q351" s="287"/>
    </row>
    <row r="352" spans="1:17" ht="15.75">
      <c r="A352" s="287"/>
      <c r="B352" s="287"/>
      <c r="C352" s="287"/>
      <c r="D352" s="287"/>
      <c r="E352" s="287"/>
      <c r="F352" s="287"/>
      <c r="G352" s="287"/>
      <c r="H352" s="287"/>
      <c r="I352" s="287"/>
      <c r="J352" s="287"/>
      <c r="K352" s="287"/>
      <c r="L352" s="287"/>
      <c r="M352" s="287"/>
      <c r="N352" s="287"/>
      <c r="O352" s="287"/>
      <c r="P352" s="287"/>
      <c r="Q352" s="287"/>
    </row>
    <row r="353" spans="1:17" ht="15.75">
      <c r="A353" s="287"/>
      <c r="B353" s="287"/>
      <c r="C353" s="287"/>
      <c r="D353" s="287"/>
      <c r="E353" s="287"/>
      <c r="F353" s="287"/>
      <c r="G353" s="287"/>
      <c r="H353" s="287"/>
      <c r="I353" s="287"/>
      <c r="J353" s="287"/>
      <c r="K353" s="287"/>
      <c r="L353" s="287"/>
      <c r="M353" s="287"/>
      <c r="N353" s="287"/>
      <c r="O353" s="287"/>
      <c r="P353" s="287"/>
      <c r="Q353" s="287"/>
    </row>
    <row r="354" spans="1:17" ht="15.75">
      <c r="A354" s="287"/>
      <c r="B354" s="287"/>
      <c r="C354" s="287"/>
      <c r="D354" s="287"/>
      <c r="E354" s="287"/>
      <c r="F354" s="287"/>
      <c r="G354" s="287"/>
      <c r="H354" s="287"/>
      <c r="I354" s="287"/>
      <c r="J354" s="287"/>
      <c r="K354" s="287"/>
      <c r="L354" s="287"/>
      <c r="M354" s="287"/>
      <c r="N354" s="287"/>
      <c r="O354" s="287"/>
      <c r="P354" s="287"/>
      <c r="Q354" s="287"/>
    </row>
    <row r="355" spans="1:17" ht="15.75">
      <c r="A355" s="287"/>
      <c r="B355" s="287"/>
      <c r="C355" s="287"/>
      <c r="D355" s="287"/>
      <c r="E355" s="287"/>
      <c r="F355" s="287"/>
      <c r="G355" s="287"/>
      <c r="H355" s="287"/>
      <c r="I355" s="287"/>
      <c r="J355" s="287"/>
      <c r="K355" s="287"/>
      <c r="L355" s="287"/>
      <c r="M355" s="287"/>
      <c r="N355" s="287"/>
      <c r="O355" s="287"/>
      <c r="P355" s="287"/>
      <c r="Q355" s="287"/>
    </row>
    <row r="356" spans="1:17" ht="15.75">
      <c r="A356" s="287"/>
      <c r="B356" s="287"/>
      <c r="C356" s="287"/>
      <c r="D356" s="287"/>
      <c r="E356" s="287"/>
      <c r="F356" s="287"/>
      <c r="G356" s="287"/>
      <c r="H356" s="287"/>
      <c r="I356" s="287"/>
      <c r="J356" s="287"/>
      <c r="K356" s="287"/>
      <c r="L356" s="287"/>
      <c r="M356" s="287"/>
      <c r="N356" s="287"/>
      <c r="O356" s="287"/>
      <c r="P356" s="287"/>
      <c r="Q356" s="287"/>
    </row>
    <row r="357" spans="1:17" ht="15.75">
      <c r="A357" s="287"/>
      <c r="B357" s="287"/>
      <c r="C357" s="287"/>
      <c r="D357" s="287"/>
      <c r="E357" s="287"/>
      <c r="F357" s="287"/>
      <c r="G357" s="287"/>
      <c r="H357" s="287"/>
      <c r="I357" s="287"/>
      <c r="J357" s="287"/>
      <c r="K357" s="287"/>
      <c r="L357" s="287"/>
      <c r="M357" s="287"/>
      <c r="N357" s="287"/>
      <c r="O357" s="287"/>
      <c r="P357" s="287"/>
      <c r="Q357" s="287"/>
    </row>
    <row r="358" spans="1:17" ht="15.75">
      <c r="A358" s="287"/>
      <c r="B358" s="287"/>
      <c r="C358" s="287"/>
      <c r="D358" s="287"/>
      <c r="E358" s="287"/>
      <c r="F358" s="287"/>
      <c r="G358" s="287"/>
      <c r="H358" s="287"/>
      <c r="I358" s="287"/>
      <c r="J358" s="287"/>
      <c r="K358" s="287"/>
      <c r="L358" s="287"/>
      <c r="M358" s="287"/>
      <c r="N358" s="287"/>
      <c r="O358" s="287"/>
      <c r="P358" s="287"/>
      <c r="Q358" s="287"/>
    </row>
    <row r="359" spans="1:17" ht="15.75">
      <c r="A359" s="287"/>
      <c r="B359" s="287"/>
      <c r="C359" s="287"/>
      <c r="D359" s="287"/>
      <c r="E359" s="287"/>
      <c r="F359" s="287"/>
      <c r="G359" s="287"/>
      <c r="H359" s="287"/>
      <c r="I359" s="287"/>
      <c r="J359" s="287"/>
      <c r="K359" s="287"/>
      <c r="L359" s="287"/>
      <c r="M359" s="287"/>
      <c r="N359" s="287"/>
      <c r="O359" s="287"/>
      <c r="P359" s="287"/>
      <c r="Q359" s="287"/>
    </row>
    <row r="360" spans="1:17" ht="15.75">
      <c r="A360" s="287"/>
      <c r="B360" s="287"/>
      <c r="C360" s="287"/>
      <c r="D360" s="287"/>
      <c r="E360" s="287"/>
      <c r="F360" s="287"/>
      <c r="G360" s="287"/>
      <c r="H360" s="287"/>
      <c r="I360" s="287"/>
      <c r="J360" s="287"/>
      <c r="K360" s="287"/>
      <c r="L360" s="287"/>
      <c r="M360" s="287"/>
      <c r="N360" s="287"/>
      <c r="O360" s="287"/>
      <c r="P360" s="287"/>
      <c r="Q360" s="287"/>
    </row>
    <row r="361" spans="1:17" ht="15.75">
      <c r="A361" s="287"/>
      <c r="B361" s="287"/>
      <c r="C361" s="287"/>
      <c r="D361" s="287"/>
      <c r="E361" s="287"/>
      <c r="F361" s="287"/>
      <c r="G361" s="287"/>
      <c r="H361" s="287"/>
      <c r="I361" s="287"/>
      <c r="J361" s="287"/>
      <c r="K361" s="287"/>
      <c r="L361" s="287"/>
      <c r="M361" s="287"/>
      <c r="N361" s="287"/>
      <c r="O361" s="287"/>
      <c r="P361" s="287"/>
      <c r="Q361" s="287"/>
    </row>
    <row r="362" spans="1:17" ht="15.75">
      <c r="A362" s="287"/>
      <c r="B362" s="287"/>
      <c r="C362" s="287"/>
      <c r="D362" s="287"/>
      <c r="E362" s="287"/>
      <c r="F362" s="287"/>
      <c r="G362" s="287"/>
      <c r="H362" s="287"/>
      <c r="I362" s="287"/>
      <c r="J362" s="287"/>
      <c r="K362" s="287"/>
      <c r="L362" s="287"/>
      <c r="M362" s="287"/>
      <c r="N362" s="287"/>
      <c r="O362" s="287"/>
      <c r="P362" s="287"/>
      <c r="Q362" s="287"/>
    </row>
    <row r="363" spans="1:17" ht="15.75">
      <c r="A363" s="287"/>
      <c r="B363" s="287"/>
      <c r="C363" s="287"/>
      <c r="D363" s="287"/>
      <c r="E363" s="287"/>
      <c r="F363" s="287"/>
      <c r="G363" s="287"/>
      <c r="H363" s="287"/>
      <c r="I363" s="287"/>
      <c r="J363" s="287"/>
      <c r="K363" s="287"/>
      <c r="L363" s="287"/>
      <c r="M363" s="287"/>
      <c r="N363" s="287"/>
      <c r="O363" s="287"/>
      <c r="P363" s="287"/>
      <c r="Q363" s="287"/>
    </row>
    <row r="364" spans="1:17" ht="15.75">
      <c r="A364" s="287"/>
      <c r="B364" s="287"/>
      <c r="C364" s="287"/>
      <c r="D364" s="287"/>
      <c r="E364" s="287"/>
      <c r="F364" s="287"/>
      <c r="G364" s="287"/>
      <c r="H364" s="287"/>
      <c r="I364" s="287"/>
      <c r="J364" s="287"/>
      <c r="K364" s="287"/>
      <c r="L364" s="287"/>
      <c r="M364" s="287"/>
      <c r="N364" s="287"/>
      <c r="O364" s="287"/>
      <c r="P364" s="287"/>
      <c r="Q364" s="287"/>
    </row>
    <row r="365" spans="1:17" ht="15.75">
      <c r="A365" s="287"/>
      <c r="B365" s="287"/>
      <c r="C365" s="287"/>
      <c r="D365" s="287"/>
      <c r="E365" s="287"/>
      <c r="F365" s="287"/>
      <c r="G365" s="287"/>
      <c r="H365" s="287"/>
      <c r="I365" s="287"/>
      <c r="J365" s="287"/>
      <c r="K365" s="287"/>
      <c r="L365" s="287"/>
      <c r="M365" s="287"/>
      <c r="N365" s="287"/>
      <c r="O365" s="287"/>
      <c r="P365" s="287"/>
      <c r="Q365" s="287"/>
    </row>
    <row r="366" spans="1:17" ht="15.75">
      <c r="A366" s="287"/>
      <c r="B366" s="287"/>
      <c r="C366" s="287"/>
      <c r="D366" s="287"/>
      <c r="E366" s="287"/>
      <c r="F366" s="287"/>
      <c r="G366" s="287"/>
      <c r="H366" s="287"/>
      <c r="I366" s="287"/>
      <c r="J366" s="287"/>
      <c r="K366" s="287"/>
      <c r="L366" s="287"/>
      <c r="M366" s="287"/>
      <c r="N366" s="287"/>
      <c r="O366" s="287"/>
      <c r="P366" s="287"/>
      <c r="Q366" s="287"/>
    </row>
    <row r="367" spans="1:17" ht="15.75">
      <c r="A367" s="287"/>
      <c r="B367" s="287"/>
      <c r="C367" s="287"/>
      <c r="D367" s="287"/>
      <c r="E367" s="287"/>
      <c r="F367" s="287"/>
      <c r="G367" s="287"/>
      <c r="H367" s="287"/>
      <c r="I367" s="287"/>
      <c r="J367" s="287"/>
      <c r="K367" s="287"/>
      <c r="L367" s="287"/>
      <c r="M367" s="287"/>
      <c r="N367" s="287"/>
      <c r="O367" s="287"/>
      <c r="P367" s="287"/>
      <c r="Q367" s="287"/>
    </row>
    <row r="368" spans="1:17" ht="15.75">
      <c r="A368" s="287"/>
      <c r="B368" s="287"/>
      <c r="C368" s="287"/>
      <c r="D368" s="287"/>
      <c r="E368" s="287"/>
      <c r="F368" s="287"/>
      <c r="G368" s="287"/>
      <c r="H368" s="287"/>
      <c r="I368" s="287"/>
      <c r="J368" s="287"/>
      <c r="K368" s="287"/>
      <c r="L368" s="287"/>
      <c r="M368" s="287"/>
      <c r="N368" s="287"/>
      <c r="O368" s="287"/>
      <c r="P368" s="287"/>
      <c r="Q368" s="287"/>
    </row>
    <row r="369" spans="1:17" ht="15.75">
      <c r="A369" s="287"/>
      <c r="B369" s="287"/>
      <c r="C369" s="287"/>
      <c r="D369" s="287"/>
      <c r="E369" s="287"/>
      <c r="F369" s="287"/>
      <c r="G369" s="287"/>
      <c r="H369" s="287"/>
      <c r="I369" s="287"/>
      <c r="J369" s="287"/>
      <c r="K369" s="287"/>
      <c r="L369" s="287"/>
      <c r="M369" s="287"/>
      <c r="N369" s="287"/>
      <c r="O369" s="287"/>
      <c r="P369" s="287"/>
      <c r="Q369" s="287"/>
    </row>
    <row r="370" spans="1:17" ht="15.75">
      <c r="A370" s="287"/>
      <c r="B370" s="287"/>
      <c r="C370" s="287"/>
      <c r="D370" s="287"/>
      <c r="E370" s="287"/>
      <c r="F370" s="287"/>
      <c r="G370" s="287"/>
      <c r="H370" s="287"/>
      <c r="I370" s="287"/>
      <c r="J370" s="287"/>
      <c r="K370" s="287"/>
      <c r="L370" s="287"/>
      <c r="M370" s="287"/>
      <c r="N370" s="287"/>
      <c r="O370" s="287"/>
      <c r="P370" s="287"/>
      <c r="Q370" s="287"/>
    </row>
    <row r="371" spans="1:17" ht="15.75">
      <c r="A371" s="287"/>
      <c r="B371" s="287"/>
      <c r="C371" s="287"/>
      <c r="D371" s="287"/>
      <c r="E371" s="287"/>
      <c r="F371" s="287"/>
      <c r="G371" s="287"/>
      <c r="H371" s="287"/>
      <c r="I371" s="287"/>
      <c r="J371" s="287"/>
      <c r="K371" s="287"/>
      <c r="L371" s="287"/>
      <c r="M371" s="287"/>
      <c r="N371" s="287"/>
      <c r="O371" s="287"/>
      <c r="P371" s="287"/>
      <c r="Q371" s="287"/>
    </row>
    <row r="372" spans="1:17" ht="15.75">
      <c r="A372" s="287"/>
      <c r="B372" s="287"/>
      <c r="C372" s="287"/>
      <c r="D372" s="287"/>
      <c r="E372" s="287"/>
      <c r="F372" s="287"/>
      <c r="G372" s="287"/>
      <c r="H372" s="287"/>
      <c r="I372" s="287"/>
      <c r="J372" s="287"/>
      <c r="K372" s="287"/>
      <c r="L372" s="287"/>
      <c r="M372" s="287"/>
      <c r="N372" s="287"/>
      <c r="O372" s="287"/>
      <c r="P372" s="287"/>
      <c r="Q372" s="287"/>
    </row>
    <row r="373" spans="1:17" ht="15.75">
      <c r="A373" s="287"/>
      <c r="B373" s="287"/>
      <c r="C373" s="287"/>
      <c r="D373" s="287"/>
      <c r="E373" s="287"/>
      <c r="F373" s="287"/>
      <c r="G373" s="287"/>
      <c r="H373" s="287"/>
      <c r="I373" s="287"/>
      <c r="J373" s="287"/>
      <c r="K373" s="287"/>
      <c r="L373" s="287"/>
      <c r="M373" s="287"/>
      <c r="N373" s="287"/>
      <c r="O373" s="287"/>
      <c r="P373" s="287"/>
      <c r="Q373" s="287"/>
    </row>
    <row r="374" spans="1:17" ht="15.75">
      <c r="A374" s="287"/>
      <c r="B374" s="287"/>
      <c r="C374" s="287"/>
      <c r="D374" s="287"/>
      <c r="E374" s="287"/>
      <c r="F374" s="287"/>
      <c r="G374" s="287"/>
      <c r="H374" s="287"/>
      <c r="I374" s="287"/>
      <c r="J374" s="287"/>
      <c r="K374" s="287"/>
      <c r="L374" s="287"/>
      <c r="M374" s="287"/>
      <c r="N374" s="287"/>
      <c r="O374" s="287"/>
      <c r="P374" s="287"/>
      <c r="Q374" s="287"/>
    </row>
    <row r="375" spans="1:17" ht="15.75">
      <c r="A375" s="287"/>
      <c r="B375" s="287"/>
      <c r="C375" s="287"/>
      <c r="D375" s="287"/>
      <c r="E375" s="287"/>
      <c r="F375" s="287"/>
      <c r="G375" s="287"/>
      <c r="H375" s="287"/>
      <c r="I375" s="287"/>
      <c r="J375" s="287"/>
      <c r="K375" s="287"/>
      <c r="L375" s="287"/>
      <c r="M375" s="287"/>
      <c r="N375" s="287"/>
      <c r="O375" s="287"/>
      <c r="P375" s="287"/>
      <c r="Q375" s="287"/>
    </row>
    <row r="376" spans="1:17" ht="15.75">
      <c r="A376" s="287"/>
      <c r="B376" s="287"/>
      <c r="C376" s="287"/>
      <c r="D376" s="287"/>
      <c r="E376" s="287"/>
      <c r="F376" s="287"/>
      <c r="G376" s="287"/>
      <c r="H376" s="287"/>
      <c r="I376" s="287"/>
      <c r="J376" s="287"/>
      <c r="K376" s="287"/>
      <c r="L376" s="287"/>
      <c r="M376" s="287"/>
      <c r="N376" s="287"/>
      <c r="O376" s="287"/>
      <c r="P376" s="287"/>
      <c r="Q376" s="287"/>
    </row>
    <row r="377" spans="1:17" ht="15.75">
      <c r="A377" s="287"/>
      <c r="B377" s="287"/>
      <c r="C377" s="287"/>
      <c r="D377" s="287"/>
      <c r="E377" s="287"/>
      <c r="F377" s="287"/>
      <c r="G377" s="287"/>
      <c r="H377" s="287"/>
      <c r="I377" s="287"/>
      <c r="J377" s="287"/>
      <c r="K377" s="287"/>
      <c r="L377" s="287"/>
      <c r="M377" s="287"/>
      <c r="N377" s="287"/>
      <c r="O377" s="287"/>
      <c r="P377" s="287"/>
      <c r="Q377" s="287"/>
    </row>
    <row r="378" spans="1:17" ht="15.75">
      <c r="A378" s="287"/>
      <c r="B378" s="287"/>
      <c r="C378" s="287"/>
      <c r="D378" s="287"/>
      <c r="E378" s="287"/>
      <c r="F378" s="287"/>
      <c r="G378" s="287"/>
      <c r="H378" s="287"/>
      <c r="I378" s="287"/>
      <c r="J378" s="287"/>
      <c r="K378" s="287"/>
      <c r="L378" s="287"/>
      <c r="M378" s="287"/>
      <c r="N378" s="287"/>
      <c r="O378" s="287"/>
      <c r="P378" s="287"/>
      <c r="Q378" s="287"/>
    </row>
    <row r="379" spans="1:17" ht="15.75">
      <c r="A379" s="287"/>
      <c r="B379" s="287"/>
      <c r="C379" s="287"/>
      <c r="D379" s="287"/>
      <c r="E379" s="287"/>
      <c r="F379" s="287"/>
      <c r="G379" s="287"/>
      <c r="H379" s="287"/>
      <c r="I379" s="287"/>
      <c r="J379" s="287"/>
      <c r="K379" s="287"/>
      <c r="L379" s="287"/>
      <c r="M379" s="287"/>
      <c r="N379" s="287"/>
      <c r="O379" s="287"/>
      <c r="P379" s="287"/>
      <c r="Q379" s="287"/>
    </row>
    <row r="380" spans="1:17" ht="15.75">
      <c r="A380" s="287"/>
      <c r="B380" s="287"/>
      <c r="C380" s="287"/>
      <c r="D380" s="287"/>
      <c r="E380" s="287"/>
      <c r="F380" s="287"/>
      <c r="G380" s="287"/>
      <c r="H380" s="287"/>
      <c r="I380" s="287"/>
      <c r="J380" s="287"/>
      <c r="K380" s="287"/>
      <c r="L380" s="287"/>
      <c r="M380" s="287"/>
      <c r="N380" s="287"/>
      <c r="O380" s="287"/>
      <c r="P380" s="287"/>
      <c r="Q380" s="287"/>
    </row>
    <row r="381" spans="1:17" ht="15.75">
      <c r="A381" s="287"/>
      <c r="B381" s="287"/>
      <c r="C381" s="287"/>
      <c r="D381" s="287"/>
      <c r="E381" s="287"/>
      <c r="F381" s="287"/>
      <c r="G381" s="287"/>
      <c r="H381" s="287"/>
      <c r="I381" s="287"/>
      <c r="J381" s="287"/>
      <c r="K381" s="287"/>
      <c r="L381" s="287"/>
      <c r="M381" s="287"/>
      <c r="N381" s="287"/>
      <c r="O381" s="287"/>
      <c r="P381" s="287"/>
      <c r="Q381" s="287"/>
    </row>
    <row r="382" spans="1:17" ht="15.75">
      <c r="A382" s="287"/>
      <c r="B382" s="287"/>
      <c r="C382" s="287"/>
      <c r="D382" s="287"/>
      <c r="E382" s="287"/>
      <c r="F382" s="287"/>
      <c r="G382" s="287"/>
      <c r="H382" s="287"/>
      <c r="I382" s="287"/>
      <c r="J382" s="287"/>
      <c r="K382" s="287"/>
      <c r="L382" s="287"/>
      <c r="M382" s="287"/>
      <c r="N382" s="287"/>
      <c r="O382" s="287"/>
      <c r="P382" s="287"/>
      <c r="Q382" s="287"/>
    </row>
    <row r="383" spans="1:17" ht="15.75">
      <c r="A383" s="287"/>
      <c r="B383" s="287"/>
      <c r="C383" s="287"/>
      <c r="D383" s="287"/>
      <c r="E383" s="287"/>
      <c r="F383" s="287"/>
      <c r="G383" s="287"/>
      <c r="H383" s="287"/>
      <c r="I383" s="287"/>
      <c r="J383" s="287"/>
      <c r="K383" s="287"/>
      <c r="L383" s="287"/>
      <c r="M383" s="287"/>
      <c r="N383" s="287"/>
      <c r="O383" s="287"/>
      <c r="P383" s="287"/>
      <c r="Q383" s="287"/>
    </row>
    <row r="384" spans="1:17" ht="15.75">
      <c r="A384" s="287"/>
      <c r="B384" s="287"/>
      <c r="C384" s="287"/>
      <c r="D384" s="287"/>
      <c r="E384" s="287"/>
      <c r="F384" s="287"/>
      <c r="G384" s="287"/>
      <c r="H384" s="287"/>
      <c r="I384" s="287"/>
      <c r="J384" s="287"/>
      <c r="K384" s="287"/>
      <c r="L384" s="287"/>
      <c r="M384" s="287"/>
      <c r="N384" s="287"/>
      <c r="O384" s="287"/>
      <c r="P384" s="287"/>
      <c r="Q384" s="287"/>
    </row>
    <row r="385" spans="1:17" ht="15.75">
      <c r="A385" s="287"/>
      <c r="B385" s="287"/>
      <c r="C385" s="287"/>
      <c r="D385" s="287"/>
      <c r="E385" s="287"/>
      <c r="F385" s="287"/>
      <c r="G385" s="287"/>
      <c r="H385" s="287"/>
      <c r="I385" s="287"/>
      <c r="J385" s="287"/>
      <c r="K385" s="287"/>
      <c r="L385" s="287"/>
      <c r="M385" s="287"/>
      <c r="N385" s="287"/>
      <c r="O385" s="287"/>
      <c r="P385" s="287"/>
      <c r="Q385" s="287"/>
    </row>
    <row r="386" spans="1:17" ht="15.75">
      <c r="A386" s="287"/>
      <c r="B386" s="287"/>
      <c r="C386" s="287"/>
      <c r="D386" s="287"/>
      <c r="E386" s="287"/>
      <c r="F386" s="287"/>
      <c r="G386" s="287"/>
      <c r="H386" s="287"/>
      <c r="I386" s="287"/>
      <c r="J386" s="287"/>
      <c r="K386" s="287"/>
      <c r="L386" s="287"/>
      <c r="M386" s="287"/>
      <c r="N386" s="287"/>
      <c r="O386" s="287"/>
      <c r="P386" s="287"/>
      <c r="Q386" s="287"/>
    </row>
    <row r="387" spans="1:17" ht="15.75">
      <c r="A387" s="287"/>
      <c r="B387" s="287"/>
      <c r="C387" s="287"/>
      <c r="D387" s="287"/>
      <c r="E387" s="287"/>
      <c r="F387" s="287"/>
      <c r="G387" s="287"/>
      <c r="H387" s="287"/>
      <c r="I387" s="287"/>
      <c r="J387" s="287"/>
      <c r="K387" s="287"/>
      <c r="L387" s="287"/>
      <c r="M387" s="287"/>
      <c r="N387" s="287"/>
      <c r="O387" s="287"/>
      <c r="P387" s="287"/>
      <c r="Q387" s="287"/>
    </row>
    <row r="388" spans="1:17" ht="15.75">
      <c r="A388" s="287"/>
      <c r="B388" s="287"/>
      <c r="C388" s="287"/>
      <c r="D388" s="287"/>
      <c r="E388" s="287"/>
      <c r="F388" s="287"/>
      <c r="G388" s="287"/>
      <c r="H388" s="287"/>
      <c r="I388" s="287"/>
      <c r="J388" s="287"/>
      <c r="K388" s="287"/>
      <c r="L388" s="287"/>
      <c r="M388" s="287"/>
      <c r="N388" s="287"/>
      <c r="O388" s="287"/>
      <c r="P388" s="287"/>
      <c r="Q388" s="287"/>
    </row>
    <row r="389" spans="1:17" ht="15.75">
      <c r="A389" s="287"/>
      <c r="B389" s="287"/>
      <c r="C389" s="287"/>
      <c r="D389" s="287"/>
      <c r="E389" s="287"/>
      <c r="F389" s="287"/>
      <c r="G389" s="287"/>
      <c r="H389" s="287"/>
      <c r="I389" s="287"/>
      <c r="J389" s="287"/>
      <c r="K389" s="287"/>
      <c r="L389" s="287"/>
      <c r="M389" s="287"/>
      <c r="N389" s="287"/>
      <c r="O389" s="287"/>
      <c r="P389" s="287"/>
      <c r="Q389" s="287"/>
    </row>
    <row r="390" spans="1:17" ht="15.75">
      <c r="A390" s="287"/>
      <c r="B390" s="287"/>
      <c r="C390" s="287"/>
      <c r="D390" s="287"/>
      <c r="E390" s="287"/>
      <c r="F390" s="287"/>
      <c r="G390" s="287"/>
      <c r="H390" s="287"/>
      <c r="I390" s="287"/>
      <c r="J390" s="287"/>
      <c r="K390" s="287"/>
      <c r="L390" s="287"/>
      <c r="M390" s="287"/>
      <c r="N390" s="287"/>
      <c r="O390" s="287"/>
      <c r="P390" s="287"/>
      <c r="Q390" s="287"/>
    </row>
    <row r="391" spans="1:17" ht="15.75">
      <c r="A391" s="287"/>
      <c r="B391" s="287"/>
      <c r="C391" s="287"/>
      <c r="D391" s="287"/>
      <c r="E391" s="287"/>
      <c r="F391" s="287"/>
      <c r="G391" s="287"/>
      <c r="H391" s="287"/>
      <c r="I391" s="287"/>
      <c r="J391" s="287"/>
      <c r="K391" s="287"/>
      <c r="L391" s="287"/>
      <c r="M391" s="287"/>
      <c r="N391" s="287"/>
      <c r="O391" s="287"/>
      <c r="P391" s="287"/>
      <c r="Q391" s="287"/>
    </row>
    <row r="392" spans="1:17" ht="15.75">
      <c r="A392" s="287"/>
      <c r="B392" s="287"/>
      <c r="C392" s="287"/>
      <c r="D392" s="287"/>
      <c r="E392" s="287"/>
      <c r="F392" s="287"/>
      <c r="G392" s="287"/>
      <c r="H392" s="287"/>
      <c r="I392" s="287"/>
      <c r="J392" s="287"/>
      <c r="K392" s="287"/>
      <c r="L392" s="287"/>
      <c r="M392" s="287"/>
      <c r="N392" s="287"/>
      <c r="O392" s="287"/>
      <c r="P392" s="287"/>
      <c r="Q392" s="287"/>
    </row>
    <row r="393" spans="1:17" ht="15.75">
      <c r="A393" s="287"/>
      <c r="B393" s="287"/>
      <c r="C393" s="287"/>
      <c r="D393" s="287"/>
      <c r="E393" s="287"/>
      <c r="F393" s="287"/>
      <c r="G393" s="287"/>
      <c r="H393" s="287"/>
      <c r="I393" s="287"/>
      <c r="J393" s="287"/>
      <c r="K393" s="287"/>
      <c r="L393" s="287"/>
      <c r="M393" s="287"/>
      <c r="N393" s="287"/>
      <c r="O393" s="287"/>
      <c r="P393" s="287"/>
      <c r="Q393" s="287"/>
    </row>
    <row r="394" spans="1:17" ht="15.75">
      <c r="A394" s="287"/>
      <c r="B394" s="287"/>
      <c r="C394" s="287"/>
      <c r="D394" s="287"/>
      <c r="E394" s="287"/>
      <c r="F394" s="287"/>
      <c r="G394" s="287"/>
      <c r="H394" s="287"/>
      <c r="I394" s="287"/>
      <c r="J394" s="287"/>
      <c r="K394" s="287"/>
      <c r="L394" s="287"/>
      <c r="M394" s="287"/>
      <c r="N394" s="287"/>
      <c r="O394" s="287"/>
      <c r="P394" s="287"/>
      <c r="Q394" s="287"/>
    </row>
    <row r="395" spans="1:17" ht="15.75">
      <c r="A395" s="287"/>
      <c r="B395" s="287"/>
      <c r="C395" s="287"/>
      <c r="D395" s="287"/>
      <c r="E395" s="287"/>
      <c r="F395" s="287"/>
      <c r="G395" s="287"/>
      <c r="H395" s="287"/>
      <c r="I395" s="287"/>
      <c r="J395" s="287"/>
      <c r="K395" s="287"/>
      <c r="L395" s="287"/>
      <c r="M395" s="287"/>
      <c r="N395" s="287"/>
      <c r="O395" s="287"/>
      <c r="P395" s="287"/>
      <c r="Q395" s="287"/>
    </row>
    <row r="396" spans="1:17" ht="15.75">
      <c r="A396" s="287"/>
      <c r="B396" s="287"/>
      <c r="C396" s="287"/>
      <c r="D396" s="287"/>
      <c r="E396" s="287"/>
      <c r="F396" s="287"/>
      <c r="G396" s="287"/>
      <c r="H396" s="287"/>
      <c r="I396" s="287"/>
      <c r="J396" s="287"/>
      <c r="K396" s="287"/>
      <c r="L396" s="287"/>
      <c r="M396" s="287"/>
      <c r="N396" s="287"/>
      <c r="O396" s="287"/>
      <c r="P396" s="287"/>
      <c r="Q396" s="287"/>
    </row>
    <row r="397" spans="1:17" ht="15.75">
      <c r="A397" s="287"/>
      <c r="B397" s="287"/>
      <c r="C397" s="287"/>
      <c r="D397" s="287"/>
      <c r="E397" s="287"/>
      <c r="F397" s="287"/>
      <c r="G397" s="287"/>
      <c r="H397" s="287"/>
      <c r="I397" s="287"/>
      <c r="J397" s="287"/>
      <c r="K397" s="287"/>
      <c r="L397" s="287"/>
      <c r="M397" s="287"/>
      <c r="N397" s="287"/>
      <c r="O397" s="287"/>
      <c r="P397" s="287"/>
      <c r="Q397" s="287"/>
    </row>
    <row r="398" spans="1:17" ht="15.75">
      <c r="A398" s="287"/>
      <c r="B398" s="287"/>
      <c r="C398" s="287"/>
      <c r="D398" s="287"/>
      <c r="E398" s="287"/>
      <c r="F398" s="287"/>
      <c r="G398" s="287"/>
      <c r="H398" s="287"/>
      <c r="I398" s="287"/>
      <c r="J398" s="287"/>
      <c r="K398" s="287"/>
      <c r="L398" s="287"/>
      <c r="M398" s="287"/>
      <c r="N398" s="287"/>
      <c r="O398" s="287"/>
      <c r="P398" s="287"/>
      <c r="Q398" s="287"/>
    </row>
    <row r="399" spans="1:17" ht="15.75">
      <c r="A399" s="287"/>
      <c r="B399" s="287"/>
      <c r="C399" s="287"/>
      <c r="D399" s="287"/>
      <c r="E399" s="287"/>
      <c r="F399" s="287"/>
      <c r="G399" s="287"/>
      <c r="H399" s="287"/>
      <c r="I399" s="287"/>
      <c r="J399" s="287"/>
      <c r="K399" s="287"/>
      <c r="L399" s="287"/>
      <c r="M399" s="287"/>
      <c r="N399" s="287"/>
      <c r="O399" s="287"/>
      <c r="P399" s="287"/>
      <c r="Q399" s="287"/>
    </row>
    <row r="400" spans="1:17" ht="15.75">
      <c r="A400" s="287"/>
      <c r="B400" s="287"/>
      <c r="C400" s="287"/>
      <c r="D400" s="287"/>
      <c r="E400" s="287"/>
      <c r="F400" s="287"/>
      <c r="G400" s="287"/>
      <c r="H400" s="287"/>
      <c r="I400" s="287"/>
      <c r="J400" s="287"/>
      <c r="K400" s="287"/>
      <c r="L400" s="287"/>
      <c r="M400" s="287"/>
      <c r="N400" s="287"/>
      <c r="O400" s="287"/>
      <c r="P400" s="287"/>
      <c r="Q400" s="287"/>
    </row>
    <row r="401" spans="1:17" ht="15.75">
      <c r="A401" s="287"/>
      <c r="B401" s="287"/>
      <c r="C401" s="287"/>
      <c r="D401" s="287"/>
      <c r="E401" s="287"/>
      <c r="F401" s="287"/>
      <c r="G401" s="287"/>
      <c r="H401" s="287"/>
      <c r="I401" s="287"/>
      <c r="J401" s="287"/>
      <c r="K401" s="287"/>
      <c r="L401" s="287"/>
      <c r="M401" s="287"/>
      <c r="N401" s="287"/>
      <c r="O401" s="287"/>
      <c r="P401" s="287"/>
      <c r="Q401" s="287"/>
    </row>
    <row r="402" spans="1:17" ht="15.75">
      <c r="A402" s="287"/>
      <c r="B402" s="287"/>
      <c r="C402" s="287"/>
      <c r="D402" s="287"/>
      <c r="E402" s="287"/>
      <c r="F402" s="287"/>
      <c r="G402" s="287"/>
      <c r="H402" s="287"/>
      <c r="I402" s="287"/>
      <c r="J402" s="287"/>
      <c r="K402" s="287"/>
      <c r="L402" s="287"/>
      <c r="M402" s="287"/>
      <c r="N402" s="287"/>
      <c r="O402" s="287"/>
      <c r="P402" s="287"/>
      <c r="Q402" s="287"/>
    </row>
    <row r="403" spans="1:17" ht="15.75">
      <c r="A403" s="287"/>
      <c r="B403" s="287"/>
      <c r="C403" s="287"/>
      <c r="D403" s="287"/>
      <c r="E403" s="287"/>
      <c r="F403" s="287"/>
      <c r="G403" s="287"/>
      <c r="H403" s="287"/>
      <c r="I403" s="287"/>
      <c r="J403" s="287"/>
      <c r="K403" s="287"/>
      <c r="L403" s="287"/>
      <c r="M403" s="287"/>
      <c r="N403" s="287"/>
      <c r="O403" s="287"/>
      <c r="P403" s="287"/>
      <c r="Q403" s="287"/>
    </row>
    <row r="404" spans="1:17" ht="15.75">
      <c r="A404" s="287"/>
      <c r="B404" s="287"/>
      <c r="C404" s="287"/>
      <c r="D404" s="287"/>
      <c r="E404" s="287"/>
      <c r="F404" s="287"/>
      <c r="G404" s="287"/>
      <c r="H404" s="287"/>
      <c r="I404" s="287"/>
      <c r="J404" s="287"/>
      <c r="K404" s="287"/>
      <c r="L404" s="287"/>
      <c r="M404" s="287"/>
      <c r="N404" s="287"/>
      <c r="O404" s="287"/>
      <c r="P404" s="287"/>
      <c r="Q404" s="287"/>
    </row>
    <row r="405" spans="1:17" ht="15.75">
      <c r="A405" s="287"/>
      <c r="B405" s="287"/>
      <c r="C405" s="287"/>
      <c r="D405" s="287"/>
      <c r="E405" s="287"/>
      <c r="F405" s="287"/>
      <c r="G405" s="287"/>
      <c r="H405" s="287"/>
      <c r="I405" s="287"/>
      <c r="J405" s="287"/>
      <c r="K405" s="287"/>
      <c r="L405" s="287"/>
      <c r="M405" s="287"/>
      <c r="N405" s="287"/>
      <c r="O405" s="287"/>
      <c r="P405" s="287"/>
      <c r="Q405" s="287"/>
    </row>
    <row r="406" spans="1:17" ht="15.75">
      <c r="A406" s="287"/>
      <c r="B406" s="287"/>
      <c r="C406" s="287"/>
      <c r="D406" s="287"/>
      <c r="E406" s="287"/>
      <c r="F406" s="287"/>
      <c r="G406" s="287"/>
      <c r="H406" s="287"/>
      <c r="I406" s="287"/>
      <c r="J406" s="287"/>
      <c r="K406" s="287"/>
      <c r="L406" s="287"/>
      <c r="M406" s="287"/>
      <c r="N406" s="287"/>
      <c r="O406" s="287"/>
      <c r="P406" s="287"/>
      <c r="Q406" s="287"/>
    </row>
    <row r="407" spans="1:17" ht="15.75">
      <c r="A407" s="287"/>
      <c r="B407" s="287"/>
      <c r="C407" s="287"/>
      <c r="D407" s="287"/>
      <c r="E407" s="287"/>
      <c r="F407" s="287"/>
      <c r="G407" s="287"/>
      <c r="H407" s="287"/>
      <c r="I407" s="287"/>
      <c r="J407" s="287"/>
      <c r="K407" s="287"/>
      <c r="L407" s="287"/>
      <c r="M407" s="287"/>
      <c r="N407" s="287"/>
      <c r="O407" s="287"/>
      <c r="P407" s="287"/>
      <c r="Q407" s="287"/>
    </row>
    <row r="408" spans="1:17" ht="15.75">
      <c r="A408" s="287"/>
      <c r="B408" s="287"/>
      <c r="C408" s="287"/>
      <c r="D408" s="287"/>
      <c r="E408" s="287"/>
      <c r="F408" s="287"/>
      <c r="G408" s="287"/>
      <c r="H408" s="287"/>
      <c r="I408" s="287"/>
      <c r="J408" s="287"/>
      <c r="K408" s="287"/>
      <c r="L408" s="287"/>
      <c r="M408" s="287"/>
      <c r="N408" s="287"/>
      <c r="O408" s="287"/>
      <c r="P408" s="287"/>
      <c r="Q408" s="287"/>
    </row>
    <row r="409" spans="1:17" ht="15.75">
      <c r="A409" s="287"/>
      <c r="B409" s="287"/>
      <c r="C409" s="287"/>
      <c r="D409" s="287"/>
      <c r="E409" s="287"/>
      <c r="F409" s="287"/>
      <c r="G409" s="287"/>
      <c r="H409" s="287"/>
      <c r="I409" s="287"/>
      <c r="J409" s="287"/>
      <c r="K409" s="287"/>
      <c r="L409" s="287"/>
      <c r="M409" s="287"/>
      <c r="N409" s="287"/>
      <c r="O409" s="287"/>
      <c r="P409" s="287"/>
      <c r="Q409" s="287"/>
    </row>
    <row r="410" spans="1:17" ht="15.75">
      <c r="A410" s="287"/>
      <c r="B410" s="287"/>
      <c r="C410" s="287"/>
      <c r="D410" s="287"/>
      <c r="E410" s="287"/>
      <c r="F410" s="287"/>
      <c r="G410" s="287"/>
      <c r="H410" s="287"/>
      <c r="I410" s="287"/>
      <c r="J410" s="287"/>
      <c r="K410" s="287"/>
      <c r="L410" s="287"/>
      <c r="M410" s="287"/>
      <c r="N410" s="287"/>
      <c r="O410" s="287"/>
      <c r="P410" s="287"/>
      <c r="Q410" s="287"/>
    </row>
    <row r="411" spans="1:17" ht="15.75">
      <c r="A411" s="287"/>
      <c r="B411" s="287"/>
      <c r="C411" s="287"/>
      <c r="D411" s="287"/>
      <c r="E411" s="287"/>
      <c r="F411" s="287"/>
      <c r="G411" s="287"/>
      <c r="H411" s="287"/>
      <c r="I411" s="287"/>
      <c r="J411" s="287"/>
      <c r="K411" s="287"/>
      <c r="L411" s="287"/>
      <c r="M411" s="287"/>
      <c r="N411" s="287"/>
      <c r="O411" s="287"/>
      <c r="P411" s="287"/>
      <c r="Q411" s="287"/>
    </row>
    <row r="412" spans="1:17" ht="15.75">
      <c r="A412" s="287"/>
      <c r="B412" s="287"/>
      <c r="C412" s="287"/>
      <c r="D412" s="287"/>
      <c r="E412" s="287"/>
      <c r="F412" s="287"/>
      <c r="G412" s="287"/>
      <c r="H412" s="287"/>
      <c r="I412" s="287"/>
      <c r="J412" s="287"/>
      <c r="K412" s="287"/>
      <c r="L412" s="287"/>
      <c r="M412" s="287"/>
      <c r="N412" s="287"/>
      <c r="O412" s="287"/>
      <c r="P412" s="287"/>
      <c r="Q412" s="287"/>
    </row>
    <row r="413" spans="1:17" ht="15.75">
      <c r="A413" s="287"/>
      <c r="B413" s="287"/>
      <c r="C413" s="287"/>
      <c r="D413" s="287"/>
      <c r="E413" s="287"/>
      <c r="F413" s="287"/>
      <c r="G413" s="287"/>
      <c r="H413" s="287"/>
      <c r="I413" s="287"/>
      <c r="J413" s="287"/>
      <c r="K413" s="287"/>
      <c r="L413" s="287"/>
      <c r="M413" s="287"/>
      <c r="N413" s="287"/>
      <c r="O413" s="287"/>
      <c r="P413" s="287"/>
      <c r="Q413" s="287"/>
    </row>
    <row r="414" spans="1:17" ht="15.75">
      <c r="A414" s="287"/>
      <c r="B414" s="287"/>
      <c r="C414" s="287"/>
      <c r="D414" s="287"/>
      <c r="E414" s="287"/>
      <c r="F414" s="287"/>
      <c r="G414" s="287"/>
      <c r="H414" s="287"/>
      <c r="I414" s="287"/>
      <c r="J414" s="287"/>
      <c r="K414" s="287"/>
      <c r="L414" s="287"/>
      <c r="M414" s="287"/>
      <c r="N414" s="287"/>
      <c r="O414" s="287"/>
      <c r="P414" s="287"/>
      <c r="Q414" s="287"/>
    </row>
    <row r="415" spans="1:17" ht="15.75">
      <c r="A415" s="287"/>
      <c r="B415" s="287"/>
      <c r="C415" s="287"/>
      <c r="D415" s="287"/>
      <c r="E415" s="287"/>
      <c r="F415" s="287"/>
      <c r="G415" s="287"/>
      <c r="H415" s="287"/>
      <c r="I415" s="287"/>
      <c r="J415" s="287"/>
      <c r="K415" s="287"/>
      <c r="L415" s="287"/>
      <c r="M415" s="287"/>
      <c r="N415" s="287"/>
      <c r="O415" s="287"/>
      <c r="P415" s="287"/>
      <c r="Q415" s="287"/>
    </row>
    <row r="416" spans="1:17" ht="15.75">
      <c r="A416" s="287"/>
      <c r="B416" s="287"/>
      <c r="C416" s="287"/>
      <c r="D416" s="287"/>
      <c r="E416" s="287"/>
      <c r="F416" s="287"/>
      <c r="G416" s="287"/>
      <c r="H416" s="287"/>
      <c r="I416" s="287"/>
      <c r="J416" s="287"/>
      <c r="K416" s="287"/>
      <c r="L416" s="287"/>
      <c r="M416" s="287"/>
      <c r="N416" s="287"/>
      <c r="O416" s="287"/>
      <c r="P416" s="287"/>
      <c r="Q416" s="287"/>
    </row>
    <row r="417" spans="1:17" ht="15.75">
      <c r="A417" s="287"/>
      <c r="B417" s="287"/>
      <c r="C417" s="287"/>
      <c r="D417" s="287"/>
      <c r="E417" s="287"/>
      <c r="F417" s="287"/>
      <c r="G417" s="287"/>
      <c r="H417" s="287"/>
      <c r="I417" s="287"/>
      <c r="J417" s="287"/>
      <c r="K417" s="287"/>
      <c r="L417" s="287"/>
      <c r="M417" s="287"/>
      <c r="N417" s="287"/>
      <c r="O417" s="287"/>
      <c r="P417" s="287"/>
      <c r="Q417" s="287"/>
    </row>
    <row r="418" spans="1:17" ht="15.75">
      <c r="A418" s="287"/>
      <c r="B418" s="287"/>
      <c r="C418" s="287"/>
      <c r="D418" s="287"/>
      <c r="E418" s="287"/>
      <c r="F418" s="287"/>
      <c r="G418" s="287"/>
      <c r="H418" s="287"/>
      <c r="I418" s="287"/>
      <c r="J418" s="287"/>
      <c r="K418" s="287"/>
      <c r="L418" s="287"/>
      <c r="M418" s="287"/>
      <c r="N418" s="287"/>
      <c r="O418" s="287"/>
      <c r="P418" s="287"/>
      <c r="Q418" s="287"/>
    </row>
    <row r="419" spans="1:17" ht="15.75">
      <c r="A419" s="287"/>
      <c r="B419" s="287"/>
      <c r="C419" s="287"/>
      <c r="D419" s="287"/>
      <c r="E419" s="287"/>
      <c r="F419" s="287"/>
      <c r="G419" s="287"/>
      <c r="H419" s="287"/>
      <c r="I419" s="287"/>
      <c r="J419" s="287"/>
      <c r="K419" s="287"/>
      <c r="L419" s="287"/>
      <c r="M419" s="287"/>
      <c r="N419" s="287"/>
      <c r="O419" s="287"/>
      <c r="P419" s="287"/>
      <c r="Q419" s="287"/>
    </row>
    <row r="420" spans="1:17" ht="15.75">
      <c r="A420" s="287"/>
      <c r="B420" s="287"/>
      <c r="C420" s="287"/>
      <c r="D420" s="287"/>
      <c r="E420" s="287"/>
      <c r="F420" s="287"/>
      <c r="G420" s="287"/>
      <c r="H420" s="287"/>
      <c r="I420" s="287"/>
      <c r="J420" s="287"/>
      <c r="K420" s="287"/>
      <c r="L420" s="287"/>
      <c r="M420" s="287"/>
      <c r="N420" s="287"/>
      <c r="O420" s="287"/>
      <c r="P420" s="287"/>
      <c r="Q420" s="287"/>
    </row>
    <row r="421" spans="1:17" ht="15.75">
      <c r="A421" s="287"/>
      <c r="B421" s="287"/>
      <c r="C421" s="287"/>
      <c r="D421" s="287"/>
      <c r="E421" s="287"/>
      <c r="F421" s="287"/>
      <c r="G421" s="287"/>
      <c r="H421" s="287"/>
      <c r="I421" s="287"/>
      <c r="J421" s="287"/>
      <c r="K421" s="287"/>
      <c r="L421" s="287"/>
      <c r="M421" s="287"/>
      <c r="N421" s="287"/>
      <c r="O421" s="287"/>
      <c r="P421" s="287"/>
      <c r="Q421" s="287"/>
    </row>
    <row r="422" spans="1:17" ht="15.75">
      <c r="A422" s="287"/>
      <c r="B422" s="287"/>
      <c r="C422" s="287"/>
      <c r="D422" s="287"/>
      <c r="E422" s="287"/>
      <c r="F422" s="287"/>
      <c r="G422" s="287"/>
      <c r="H422" s="287"/>
      <c r="I422" s="287"/>
      <c r="J422" s="287"/>
      <c r="K422" s="287"/>
      <c r="L422" s="287"/>
      <c r="M422" s="287"/>
      <c r="N422" s="287"/>
      <c r="O422" s="287"/>
      <c r="P422" s="287"/>
      <c r="Q422" s="287"/>
    </row>
    <row r="423" spans="1:17" ht="15.75">
      <c r="A423" s="287"/>
      <c r="B423" s="287"/>
      <c r="C423" s="287"/>
      <c r="D423" s="287"/>
      <c r="E423" s="287"/>
      <c r="F423" s="287"/>
      <c r="G423" s="287"/>
      <c r="H423" s="287"/>
      <c r="I423" s="287"/>
      <c r="J423" s="287"/>
      <c r="K423" s="287"/>
      <c r="L423" s="287"/>
      <c r="M423" s="287"/>
      <c r="N423" s="287"/>
      <c r="O423" s="287"/>
      <c r="P423" s="287"/>
      <c r="Q423" s="287"/>
    </row>
    <row r="424" spans="1:17" ht="15.75">
      <c r="A424" s="287"/>
      <c r="B424" s="287"/>
      <c r="C424" s="287"/>
      <c r="D424" s="287"/>
      <c r="E424" s="287"/>
      <c r="F424" s="287"/>
      <c r="G424" s="287"/>
      <c r="H424" s="287"/>
      <c r="I424" s="287"/>
      <c r="J424" s="287"/>
      <c r="K424" s="287"/>
      <c r="L424" s="287"/>
      <c r="M424" s="287"/>
      <c r="N424" s="287"/>
      <c r="O424" s="287"/>
      <c r="P424" s="287"/>
      <c r="Q424" s="287"/>
    </row>
    <row r="425" spans="1:17" ht="15.75">
      <c r="A425" s="287"/>
      <c r="B425" s="287"/>
      <c r="C425" s="287"/>
      <c r="D425" s="287"/>
      <c r="E425" s="287"/>
      <c r="F425" s="287"/>
      <c r="G425" s="287"/>
      <c r="H425" s="287"/>
      <c r="I425" s="287"/>
      <c r="J425" s="287"/>
      <c r="K425" s="287"/>
      <c r="L425" s="287"/>
      <c r="M425" s="287"/>
      <c r="N425" s="287"/>
      <c r="O425" s="287"/>
      <c r="P425" s="287"/>
      <c r="Q425" s="287"/>
    </row>
    <row r="426" spans="1:17" ht="15.75">
      <c r="A426" s="287"/>
      <c r="B426" s="287"/>
      <c r="C426" s="287"/>
      <c r="D426" s="287"/>
      <c r="E426" s="287"/>
      <c r="F426" s="287"/>
      <c r="G426" s="287"/>
      <c r="H426" s="287"/>
      <c r="I426" s="287"/>
      <c r="J426" s="287"/>
      <c r="K426" s="287"/>
      <c r="L426" s="287"/>
      <c r="M426" s="287"/>
      <c r="N426" s="287"/>
      <c r="O426" s="287"/>
      <c r="P426" s="287"/>
      <c r="Q426" s="287"/>
    </row>
    <row r="427" spans="1:17" ht="15.75">
      <c r="A427" s="287"/>
      <c r="B427" s="287"/>
      <c r="C427" s="287"/>
      <c r="D427" s="287"/>
      <c r="E427" s="287"/>
      <c r="F427" s="287"/>
      <c r="G427" s="287"/>
      <c r="H427" s="287"/>
      <c r="I427" s="287"/>
      <c r="J427" s="287"/>
      <c r="K427" s="287"/>
      <c r="L427" s="287"/>
      <c r="M427" s="287"/>
      <c r="N427" s="287"/>
      <c r="O427" s="287"/>
      <c r="P427" s="287"/>
      <c r="Q427" s="287"/>
    </row>
    <row r="428" spans="1:17" ht="15.75">
      <c r="A428" s="287"/>
      <c r="B428" s="287"/>
      <c r="C428" s="287"/>
      <c r="D428" s="287"/>
      <c r="E428" s="287"/>
      <c r="F428" s="287"/>
      <c r="G428" s="287"/>
      <c r="H428" s="287"/>
      <c r="I428" s="287"/>
      <c r="J428" s="287"/>
      <c r="K428" s="287"/>
      <c r="L428" s="287"/>
      <c r="M428" s="287"/>
      <c r="N428" s="287"/>
      <c r="O428" s="287"/>
      <c r="P428" s="287"/>
      <c r="Q428" s="287"/>
    </row>
    <row r="429" spans="1:17" ht="15.75">
      <c r="A429" s="287"/>
      <c r="B429" s="287"/>
      <c r="C429" s="287"/>
      <c r="D429" s="287"/>
      <c r="E429" s="287"/>
      <c r="F429" s="287"/>
      <c r="G429" s="287"/>
      <c r="H429" s="287"/>
      <c r="I429" s="287"/>
      <c r="J429" s="287"/>
      <c r="K429" s="287"/>
      <c r="L429" s="287"/>
      <c r="M429" s="287"/>
      <c r="N429" s="287"/>
      <c r="O429" s="287"/>
      <c r="P429" s="287"/>
      <c r="Q429" s="287"/>
    </row>
    <row r="430" spans="1:17" ht="15.75">
      <c r="A430" s="287"/>
      <c r="B430" s="287"/>
      <c r="C430" s="287"/>
      <c r="D430" s="287"/>
      <c r="E430" s="287"/>
      <c r="F430" s="287"/>
      <c r="G430" s="287"/>
      <c r="H430" s="287"/>
      <c r="I430" s="287"/>
      <c r="J430" s="287"/>
      <c r="K430" s="287"/>
      <c r="L430" s="287"/>
      <c r="M430" s="287"/>
      <c r="N430" s="287"/>
      <c r="O430" s="287"/>
      <c r="P430" s="287"/>
      <c r="Q430" s="287"/>
    </row>
    <row r="431" spans="1:17" ht="15.75">
      <c r="A431" s="287"/>
      <c r="B431" s="287"/>
      <c r="C431" s="287"/>
      <c r="D431" s="287"/>
      <c r="E431" s="287"/>
      <c r="F431" s="287"/>
      <c r="G431" s="287"/>
      <c r="H431" s="287"/>
      <c r="I431" s="287"/>
      <c r="J431" s="287"/>
      <c r="K431" s="287"/>
      <c r="L431" s="287"/>
      <c r="M431" s="287"/>
      <c r="N431" s="287"/>
      <c r="O431" s="287"/>
      <c r="P431" s="287"/>
      <c r="Q431" s="287"/>
    </row>
    <row r="432" spans="1:17" ht="15.75">
      <c r="A432" s="287"/>
      <c r="B432" s="287"/>
      <c r="C432" s="287"/>
      <c r="D432" s="287"/>
      <c r="E432" s="287"/>
      <c r="F432" s="287"/>
      <c r="G432" s="287"/>
      <c r="H432" s="287"/>
      <c r="I432" s="287"/>
      <c r="J432" s="287"/>
      <c r="K432" s="287"/>
      <c r="L432" s="287"/>
      <c r="M432" s="287"/>
      <c r="N432" s="287"/>
      <c r="O432" s="287"/>
      <c r="P432" s="287"/>
      <c r="Q432" s="287"/>
    </row>
    <row r="433" spans="1:17" ht="15.75">
      <c r="A433" s="287"/>
      <c r="B433" s="287"/>
      <c r="C433" s="287"/>
      <c r="D433" s="287"/>
      <c r="E433" s="287"/>
      <c r="F433" s="287"/>
      <c r="G433" s="287"/>
      <c r="H433" s="287"/>
      <c r="I433" s="287"/>
      <c r="J433" s="287"/>
      <c r="K433" s="287"/>
      <c r="L433" s="287"/>
      <c r="M433" s="287"/>
      <c r="N433" s="287"/>
      <c r="O433" s="287"/>
      <c r="P433" s="287"/>
      <c r="Q433" s="287"/>
    </row>
    <row r="434" spans="1:17" ht="15.75">
      <c r="A434" s="287"/>
      <c r="B434" s="287"/>
      <c r="C434" s="287"/>
      <c r="D434" s="287"/>
      <c r="E434" s="287"/>
      <c r="F434" s="287"/>
      <c r="G434" s="287"/>
      <c r="H434" s="287"/>
      <c r="I434" s="287"/>
      <c r="J434" s="287"/>
      <c r="K434" s="287"/>
      <c r="L434" s="287"/>
      <c r="M434" s="287"/>
      <c r="N434" s="287"/>
      <c r="O434" s="287"/>
      <c r="P434" s="287"/>
      <c r="Q434" s="287"/>
    </row>
    <row r="435" spans="1:17" ht="15.75">
      <c r="A435" s="287"/>
      <c r="B435" s="287"/>
      <c r="C435" s="287"/>
      <c r="D435" s="287"/>
      <c r="E435" s="287"/>
      <c r="F435" s="287"/>
      <c r="G435" s="287"/>
      <c r="H435" s="287"/>
      <c r="I435" s="287"/>
      <c r="J435" s="287"/>
      <c r="K435" s="287"/>
      <c r="L435" s="287"/>
      <c r="M435" s="287"/>
      <c r="N435" s="287"/>
      <c r="O435" s="287"/>
      <c r="P435" s="287"/>
      <c r="Q435" s="287"/>
    </row>
    <row r="436" spans="1:17" ht="15.75">
      <c r="A436" s="287"/>
      <c r="B436" s="287"/>
      <c r="C436" s="287"/>
      <c r="D436" s="287"/>
      <c r="E436" s="287"/>
      <c r="F436" s="287"/>
      <c r="G436" s="287"/>
      <c r="H436" s="287"/>
      <c r="I436" s="287"/>
      <c r="J436" s="287"/>
      <c r="K436" s="287"/>
      <c r="L436" s="287"/>
      <c r="M436" s="287"/>
      <c r="N436" s="287"/>
      <c r="O436" s="287"/>
      <c r="P436" s="287"/>
      <c r="Q436" s="287"/>
    </row>
    <row r="437" spans="1:17" ht="15.75">
      <c r="A437" s="287"/>
      <c r="B437" s="287"/>
      <c r="C437" s="287"/>
      <c r="D437" s="287"/>
      <c r="E437" s="287"/>
      <c r="F437" s="287"/>
      <c r="G437" s="287"/>
      <c r="H437" s="287"/>
      <c r="I437" s="287"/>
      <c r="J437" s="287"/>
      <c r="K437" s="287"/>
      <c r="L437" s="287"/>
      <c r="M437" s="287"/>
      <c r="N437" s="287"/>
      <c r="O437" s="287"/>
      <c r="P437" s="287"/>
      <c r="Q437" s="287"/>
    </row>
    <row r="438" spans="1:17" ht="15.75">
      <c r="A438" s="287"/>
      <c r="B438" s="287"/>
      <c r="C438" s="287"/>
      <c r="D438" s="287"/>
      <c r="E438" s="287"/>
      <c r="F438" s="287"/>
      <c r="G438" s="287"/>
      <c r="H438" s="287"/>
      <c r="I438" s="287"/>
      <c r="J438" s="287"/>
      <c r="K438" s="287"/>
      <c r="L438" s="287"/>
      <c r="M438" s="287"/>
      <c r="N438" s="287"/>
      <c r="O438" s="287"/>
      <c r="P438" s="287"/>
      <c r="Q438" s="287"/>
    </row>
    <row r="439" spans="1:17" ht="15.75">
      <c r="A439" s="287"/>
      <c r="B439" s="287"/>
      <c r="C439" s="287"/>
      <c r="D439" s="287"/>
      <c r="E439" s="287"/>
      <c r="F439" s="287"/>
      <c r="G439" s="287"/>
      <c r="H439" s="287"/>
      <c r="I439" s="287"/>
      <c r="J439" s="287"/>
      <c r="K439" s="287"/>
      <c r="L439" s="287"/>
      <c r="M439" s="287"/>
      <c r="N439" s="287"/>
      <c r="O439" s="287"/>
      <c r="P439" s="287"/>
      <c r="Q439" s="287"/>
    </row>
    <row r="440" spans="1:17" ht="15.75">
      <c r="A440" s="287"/>
      <c r="B440" s="287"/>
      <c r="C440" s="287"/>
      <c r="D440" s="287"/>
      <c r="E440" s="287"/>
      <c r="F440" s="287"/>
      <c r="G440" s="287"/>
      <c r="H440" s="287"/>
      <c r="I440" s="287"/>
      <c r="J440" s="287"/>
      <c r="K440" s="287"/>
      <c r="L440" s="287"/>
      <c r="M440" s="287"/>
      <c r="N440" s="287"/>
      <c r="O440" s="287"/>
      <c r="P440" s="287"/>
      <c r="Q440" s="287"/>
    </row>
    <row r="441" spans="1:17" ht="15.75">
      <c r="A441" s="287"/>
      <c r="B441" s="287"/>
      <c r="C441" s="287"/>
      <c r="D441" s="287"/>
      <c r="E441" s="287"/>
      <c r="F441" s="287"/>
      <c r="G441" s="287"/>
      <c r="H441" s="287"/>
      <c r="I441" s="287"/>
      <c r="J441" s="287"/>
      <c r="K441" s="287"/>
      <c r="L441" s="287"/>
      <c r="M441" s="287"/>
      <c r="N441" s="287"/>
      <c r="O441" s="287"/>
      <c r="P441" s="287"/>
      <c r="Q441" s="287"/>
    </row>
    <row r="442" spans="1:17" ht="15.75">
      <c r="A442" s="287"/>
      <c r="B442" s="287"/>
      <c r="C442" s="287"/>
      <c r="D442" s="287"/>
      <c r="E442" s="287"/>
      <c r="F442" s="287"/>
      <c r="G442" s="287"/>
      <c r="H442" s="287"/>
      <c r="I442" s="287"/>
      <c r="J442" s="287"/>
      <c r="K442" s="287"/>
      <c r="L442" s="287"/>
      <c r="M442" s="287"/>
      <c r="N442" s="287"/>
      <c r="O442" s="287"/>
      <c r="P442" s="287"/>
      <c r="Q442" s="287"/>
    </row>
    <row r="443" spans="1:17" ht="15.75">
      <c r="A443" s="287"/>
      <c r="B443" s="287"/>
      <c r="C443" s="287"/>
      <c r="D443" s="287"/>
      <c r="E443" s="287"/>
      <c r="F443" s="287"/>
      <c r="G443" s="287"/>
      <c r="H443" s="287"/>
      <c r="I443" s="287"/>
      <c r="J443" s="287"/>
      <c r="K443" s="287"/>
      <c r="L443" s="287"/>
      <c r="M443" s="287"/>
      <c r="N443" s="287"/>
      <c r="O443" s="287"/>
      <c r="P443" s="287"/>
      <c r="Q443" s="287"/>
    </row>
    <row r="444" spans="1:17" ht="15.75">
      <c r="A444" s="287"/>
      <c r="B444" s="287"/>
      <c r="C444" s="287"/>
      <c r="D444" s="287"/>
      <c r="E444" s="287"/>
      <c r="F444" s="287"/>
      <c r="G444" s="287"/>
      <c r="H444" s="287"/>
      <c r="I444" s="287"/>
      <c r="J444" s="287"/>
      <c r="K444" s="287"/>
      <c r="L444" s="287"/>
      <c r="M444" s="287"/>
      <c r="N444" s="287"/>
      <c r="O444" s="287"/>
      <c r="P444" s="287"/>
      <c r="Q444" s="287"/>
    </row>
    <row r="445" spans="1:17" ht="15.75">
      <c r="A445" s="287"/>
      <c r="B445" s="287"/>
      <c r="C445" s="287"/>
      <c r="D445" s="287"/>
      <c r="E445" s="287"/>
      <c r="F445" s="287"/>
      <c r="G445" s="287"/>
      <c r="H445" s="287"/>
      <c r="I445" s="287"/>
      <c r="J445" s="287"/>
      <c r="K445" s="287"/>
      <c r="L445" s="287"/>
      <c r="M445" s="287"/>
      <c r="N445" s="287"/>
      <c r="O445" s="287"/>
      <c r="P445" s="287"/>
      <c r="Q445" s="287"/>
    </row>
    <row r="446" spans="1:17" ht="15.75">
      <c r="A446" s="287"/>
      <c r="B446" s="287"/>
      <c r="C446" s="287"/>
      <c r="D446" s="287"/>
      <c r="E446" s="287"/>
      <c r="F446" s="287"/>
      <c r="G446" s="287"/>
      <c r="H446" s="287"/>
      <c r="I446" s="287"/>
      <c r="J446" s="287"/>
      <c r="K446" s="287"/>
      <c r="L446" s="287"/>
      <c r="M446" s="287"/>
      <c r="N446" s="287"/>
      <c r="O446" s="287"/>
      <c r="P446" s="287"/>
      <c r="Q446" s="287"/>
    </row>
    <row r="447" spans="1:17" ht="15.75">
      <c r="A447" s="287"/>
      <c r="B447" s="287"/>
      <c r="C447" s="287"/>
      <c r="D447" s="287"/>
      <c r="E447" s="287"/>
      <c r="F447" s="287"/>
      <c r="G447" s="287"/>
      <c r="H447" s="287"/>
      <c r="I447" s="287"/>
      <c r="J447" s="287"/>
      <c r="K447" s="287"/>
      <c r="L447" s="287"/>
      <c r="M447" s="287"/>
      <c r="N447" s="287"/>
      <c r="O447" s="287"/>
      <c r="P447" s="287"/>
      <c r="Q447" s="287"/>
    </row>
    <row r="448" spans="1:17" ht="15.75">
      <c r="A448" s="287"/>
      <c r="B448" s="287"/>
      <c r="C448" s="287"/>
      <c r="D448" s="287"/>
      <c r="E448" s="287"/>
      <c r="F448" s="287"/>
      <c r="G448" s="287"/>
      <c r="H448" s="287"/>
      <c r="I448" s="287"/>
      <c r="J448" s="287"/>
      <c r="K448" s="287"/>
      <c r="L448" s="287"/>
      <c r="M448" s="287"/>
      <c r="N448" s="287"/>
      <c r="O448" s="287"/>
      <c r="P448" s="287"/>
      <c r="Q448" s="287"/>
    </row>
    <row r="449" spans="1:17" ht="15.75">
      <c r="A449" s="287"/>
      <c r="B449" s="287"/>
      <c r="C449" s="287"/>
      <c r="D449" s="287"/>
      <c r="E449" s="287"/>
      <c r="F449" s="287"/>
      <c r="G449" s="287"/>
      <c r="H449" s="287"/>
      <c r="I449" s="287"/>
      <c r="J449" s="287"/>
      <c r="K449" s="287"/>
      <c r="L449" s="287"/>
      <c r="M449" s="287"/>
      <c r="N449" s="287"/>
      <c r="O449" s="287"/>
      <c r="P449" s="287"/>
      <c r="Q449" s="287"/>
    </row>
    <row r="450" spans="1:17" ht="15.75">
      <c r="A450" s="287"/>
      <c r="B450" s="287"/>
      <c r="C450" s="287"/>
      <c r="D450" s="287"/>
      <c r="E450" s="287"/>
      <c r="F450" s="287"/>
      <c r="G450" s="287"/>
      <c r="H450" s="287"/>
      <c r="I450" s="287"/>
      <c r="J450" s="287"/>
      <c r="K450" s="287"/>
      <c r="L450" s="287"/>
      <c r="M450" s="287"/>
      <c r="N450" s="287"/>
      <c r="O450" s="287"/>
      <c r="P450" s="287"/>
      <c r="Q450" s="287"/>
    </row>
    <row r="451" spans="1:17" ht="15.75">
      <c r="A451" s="287"/>
      <c r="B451" s="287"/>
      <c r="C451" s="287"/>
      <c r="D451" s="287"/>
      <c r="E451" s="287"/>
      <c r="F451" s="287"/>
      <c r="G451" s="287"/>
      <c r="H451" s="287"/>
      <c r="I451" s="287"/>
      <c r="J451" s="287"/>
      <c r="K451" s="287"/>
      <c r="L451" s="287"/>
      <c r="M451" s="287"/>
      <c r="N451" s="287"/>
      <c r="O451" s="287"/>
      <c r="P451" s="287"/>
      <c r="Q451" s="287"/>
    </row>
    <row r="452" spans="1:17" ht="15.75">
      <c r="A452" s="287"/>
      <c r="B452" s="287"/>
      <c r="C452" s="287"/>
      <c r="D452" s="287"/>
      <c r="E452" s="287"/>
      <c r="F452" s="287"/>
      <c r="G452" s="287"/>
      <c r="H452" s="287"/>
      <c r="I452" s="287"/>
      <c r="J452" s="287"/>
      <c r="K452" s="287"/>
      <c r="L452" s="287"/>
      <c r="M452" s="287"/>
      <c r="N452" s="287"/>
      <c r="O452" s="287"/>
      <c r="P452" s="287"/>
      <c r="Q452" s="287"/>
    </row>
    <row r="453" spans="1:17" ht="15.75">
      <c r="A453" s="287"/>
      <c r="B453" s="287"/>
      <c r="C453" s="287"/>
      <c r="D453" s="287"/>
      <c r="E453" s="287"/>
      <c r="F453" s="287"/>
      <c r="G453" s="287"/>
      <c r="H453" s="287"/>
      <c r="I453" s="287"/>
      <c r="J453" s="287"/>
      <c r="K453" s="287"/>
      <c r="L453" s="287"/>
      <c r="M453" s="287"/>
      <c r="N453" s="287"/>
      <c r="O453" s="287"/>
      <c r="P453" s="287"/>
      <c r="Q453" s="287"/>
    </row>
    <row r="454" spans="1:17" ht="15.75">
      <c r="A454" s="287"/>
      <c r="B454" s="287"/>
      <c r="C454" s="287"/>
      <c r="D454" s="287"/>
      <c r="E454" s="287"/>
      <c r="F454" s="287"/>
      <c r="G454" s="287"/>
      <c r="H454" s="287"/>
      <c r="I454" s="287"/>
      <c r="J454" s="287"/>
      <c r="K454" s="287"/>
      <c r="L454" s="287"/>
      <c r="M454" s="287"/>
      <c r="N454" s="287"/>
      <c r="O454" s="287"/>
      <c r="P454" s="287"/>
      <c r="Q454" s="287"/>
    </row>
    <row r="455" spans="1:17" ht="15.75">
      <c r="A455" s="287"/>
      <c r="B455" s="287"/>
      <c r="C455" s="287"/>
      <c r="D455" s="287"/>
      <c r="E455" s="287"/>
      <c r="F455" s="287"/>
      <c r="G455" s="287"/>
      <c r="H455" s="287"/>
      <c r="I455" s="287"/>
      <c r="J455" s="287"/>
      <c r="K455" s="287"/>
      <c r="L455" s="287"/>
      <c r="M455" s="287"/>
      <c r="N455" s="287"/>
      <c r="O455" s="287"/>
      <c r="P455" s="287"/>
      <c r="Q455" s="287"/>
    </row>
    <row r="456" spans="1:17" ht="15.75">
      <c r="A456" s="287"/>
      <c r="B456" s="287"/>
      <c r="C456" s="287"/>
      <c r="D456" s="287"/>
      <c r="E456" s="287"/>
      <c r="F456" s="287"/>
      <c r="G456" s="287"/>
      <c r="H456" s="287"/>
      <c r="I456" s="287"/>
      <c r="J456" s="287"/>
      <c r="K456" s="287"/>
      <c r="L456" s="287"/>
      <c r="M456" s="287"/>
      <c r="N456" s="287"/>
      <c r="O456" s="287"/>
      <c r="P456" s="287"/>
      <c r="Q456" s="287"/>
    </row>
    <row r="457" spans="1:17" ht="15.75">
      <c r="A457" s="287"/>
      <c r="B457" s="287"/>
      <c r="C457" s="287"/>
      <c r="D457" s="287"/>
      <c r="E457" s="287"/>
      <c r="F457" s="287"/>
      <c r="G457" s="287"/>
      <c r="H457" s="287"/>
      <c r="I457" s="287"/>
      <c r="J457" s="287"/>
      <c r="K457" s="287"/>
      <c r="L457" s="287"/>
      <c r="M457" s="287"/>
      <c r="N457" s="287"/>
      <c r="O457" s="287"/>
      <c r="P457" s="287"/>
      <c r="Q457" s="287"/>
    </row>
    <row r="458" spans="1:17" ht="15.75">
      <c r="A458" s="287"/>
      <c r="B458" s="287"/>
      <c r="C458" s="287"/>
      <c r="D458" s="287"/>
      <c r="E458" s="287"/>
      <c r="F458" s="287"/>
      <c r="G458" s="287"/>
      <c r="H458" s="287"/>
      <c r="I458" s="287"/>
      <c r="J458" s="287"/>
      <c r="K458" s="287"/>
      <c r="L458" s="287"/>
      <c r="M458" s="287"/>
      <c r="N458" s="287"/>
      <c r="O458" s="287"/>
      <c r="P458" s="287"/>
      <c r="Q458" s="287"/>
    </row>
    <row r="459" spans="1:17" ht="15.75">
      <c r="A459" s="287"/>
      <c r="B459" s="287"/>
      <c r="C459" s="287"/>
      <c r="D459" s="287"/>
      <c r="E459" s="287"/>
      <c r="F459" s="287"/>
      <c r="G459" s="287"/>
      <c r="H459" s="287"/>
      <c r="I459" s="287"/>
      <c r="J459" s="287"/>
      <c r="K459" s="287"/>
      <c r="L459" s="287"/>
      <c r="M459" s="287"/>
      <c r="N459" s="287"/>
      <c r="O459" s="287"/>
      <c r="P459" s="287"/>
      <c r="Q459" s="287"/>
    </row>
    <row r="460" spans="1:17" ht="15.75">
      <c r="A460" s="287"/>
      <c r="B460" s="287"/>
      <c r="C460" s="287"/>
      <c r="D460" s="287"/>
      <c r="E460" s="287"/>
      <c r="F460" s="287"/>
      <c r="G460" s="287"/>
      <c r="H460" s="287"/>
      <c r="I460" s="287"/>
      <c r="J460" s="287"/>
      <c r="K460" s="287"/>
      <c r="L460" s="287"/>
      <c r="M460" s="287"/>
      <c r="N460" s="287"/>
      <c r="O460" s="287"/>
      <c r="P460" s="287"/>
      <c r="Q460" s="287"/>
    </row>
    <row r="461" spans="1:17" ht="15.75">
      <c r="A461" s="287"/>
      <c r="B461" s="287"/>
      <c r="C461" s="287"/>
      <c r="D461" s="287"/>
      <c r="E461" s="287"/>
      <c r="F461" s="287"/>
      <c r="G461" s="287"/>
      <c r="H461" s="287"/>
      <c r="I461" s="287"/>
      <c r="J461" s="287"/>
      <c r="K461" s="287"/>
      <c r="L461" s="287"/>
      <c r="M461" s="287"/>
      <c r="N461" s="287"/>
      <c r="O461" s="287"/>
      <c r="P461" s="287"/>
      <c r="Q461" s="287"/>
    </row>
    <row r="462" spans="1:17" ht="15.75">
      <c r="A462" s="287"/>
      <c r="B462" s="287"/>
      <c r="C462" s="287"/>
      <c r="D462" s="287"/>
      <c r="E462" s="287"/>
      <c r="F462" s="287"/>
      <c r="G462" s="287"/>
      <c r="H462" s="287"/>
      <c r="I462" s="287"/>
      <c r="J462" s="287"/>
      <c r="K462" s="287"/>
      <c r="L462" s="287"/>
      <c r="M462" s="287"/>
      <c r="N462" s="287"/>
      <c r="O462" s="287"/>
      <c r="P462" s="287"/>
      <c r="Q462" s="287"/>
    </row>
    <row r="463" spans="1:17" ht="15.75">
      <c r="A463" s="287"/>
      <c r="B463" s="287"/>
      <c r="C463" s="287"/>
      <c r="D463" s="287"/>
      <c r="E463" s="287"/>
      <c r="F463" s="287"/>
      <c r="G463" s="287"/>
      <c r="H463" s="287"/>
      <c r="I463" s="287"/>
      <c r="J463" s="287"/>
      <c r="K463" s="287"/>
      <c r="L463" s="287"/>
      <c r="M463" s="287"/>
      <c r="N463" s="287"/>
      <c r="O463" s="287"/>
      <c r="P463" s="287"/>
      <c r="Q463" s="287"/>
    </row>
    <row r="464" spans="1:17" ht="15.75">
      <c r="A464" s="287"/>
      <c r="B464" s="287"/>
      <c r="C464" s="287"/>
      <c r="D464" s="287"/>
      <c r="E464" s="287"/>
      <c r="F464" s="287"/>
      <c r="G464" s="287"/>
      <c r="H464" s="287"/>
      <c r="I464" s="287"/>
      <c r="J464" s="287"/>
      <c r="K464" s="287"/>
      <c r="L464" s="287"/>
      <c r="M464" s="287"/>
      <c r="N464" s="287"/>
      <c r="O464" s="287"/>
      <c r="P464" s="287"/>
      <c r="Q464" s="287"/>
    </row>
    <row r="465" spans="1:17" ht="15.75">
      <c r="A465" s="287"/>
      <c r="B465" s="287"/>
      <c r="C465" s="287"/>
      <c r="D465" s="287"/>
      <c r="E465" s="287"/>
      <c r="F465" s="287"/>
      <c r="G465" s="287"/>
      <c r="H465" s="287"/>
      <c r="I465" s="287"/>
      <c r="J465" s="287"/>
      <c r="K465" s="287"/>
      <c r="L465" s="287"/>
      <c r="M465" s="287"/>
      <c r="N465" s="287"/>
      <c r="O465" s="287"/>
      <c r="P465" s="287"/>
      <c r="Q465" s="287"/>
    </row>
    <row r="466" spans="1:17" ht="15.75">
      <c r="A466" s="287"/>
      <c r="B466" s="287"/>
      <c r="C466" s="287"/>
      <c r="D466" s="287"/>
      <c r="E466" s="287"/>
      <c r="F466" s="287"/>
      <c r="G466" s="287"/>
      <c r="H466" s="287"/>
      <c r="I466" s="287"/>
      <c r="J466" s="287"/>
      <c r="K466" s="287"/>
      <c r="L466" s="287"/>
      <c r="M466" s="287"/>
      <c r="N466" s="287"/>
      <c r="O466" s="287"/>
      <c r="P466" s="287"/>
      <c r="Q466" s="287"/>
    </row>
    <row r="467" spans="1:17" ht="15.75">
      <c r="A467" s="287"/>
      <c r="B467" s="287"/>
      <c r="C467" s="287"/>
      <c r="D467" s="287"/>
      <c r="E467" s="287"/>
      <c r="F467" s="287"/>
      <c r="G467" s="287"/>
      <c r="H467" s="287"/>
      <c r="I467" s="287"/>
      <c r="J467" s="287"/>
      <c r="K467" s="287"/>
      <c r="L467" s="287"/>
      <c r="M467" s="287"/>
      <c r="N467" s="287"/>
      <c r="O467" s="287"/>
      <c r="P467" s="287"/>
      <c r="Q467" s="287"/>
    </row>
    <row r="468" spans="1:17" ht="15.75">
      <c r="A468" s="287"/>
      <c r="B468" s="287"/>
      <c r="C468" s="287"/>
      <c r="D468" s="287"/>
      <c r="E468" s="287"/>
      <c r="F468" s="287"/>
      <c r="G468" s="287"/>
      <c r="H468" s="287"/>
      <c r="I468" s="287"/>
      <c r="J468" s="287"/>
      <c r="K468" s="287"/>
      <c r="L468" s="287"/>
      <c r="M468" s="287"/>
      <c r="N468" s="287"/>
      <c r="O468" s="287"/>
      <c r="P468" s="287"/>
      <c r="Q468" s="287"/>
    </row>
    <row r="469" spans="1:17" ht="15.75">
      <c r="A469" s="287"/>
      <c r="B469" s="287"/>
      <c r="C469" s="287"/>
      <c r="D469" s="287"/>
      <c r="E469" s="287"/>
      <c r="F469" s="287"/>
      <c r="G469" s="287"/>
      <c r="H469" s="287"/>
      <c r="I469" s="287"/>
      <c r="J469" s="287"/>
      <c r="K469" s="287"/>
      <c r="L469" s="287"/>
      <c r="M469" s="287"/>
      <c r="N469" s="287"/>
      <c r="O469" s="287"/>
      <c r="P469" s="287"/>
      <c r="Q469" s="287"/>
    </row>
    <row r="470" spans="1:17" ht="15.75">
      <c r="A470" s="287"/>
      <c r="B470" s="287"/>
      <c r="C470" s="287"/>
      <c r="D470" s="287"/>
      <c r="E470" s="287"/>
      <c r="F470" s="287"/>
      <c r="G470" s="287"/>
      <c r="H470" s="287"/>
      <c r="I470" s="287"/>
      <c r="J470" s="287"/>
      <c r="K470" s="287"/>
      <c r="L470" s="287"/>
      <c r="M470" s="287"/>
      <c r="N470" s="287"/>
      <c r="O470" s="287"/>
      <c r="P470" s="287"/>
      <c r="Q470" s="287"/>
    </row>
    <row r="471" spans="1:17" ht="15.75">
      <c r="A471" s="287"/>
      <c r="B471" s="287"/>
      <c r="C471" s="287"/>
      <c r="D471" s="287"/>
      <c r="E471" s="287"/>
      <c r="F471" s="287"/>
      <c r="G471" s="287"/>
      <c r="H471" s="287"/>
      <c r="I471" s="287"/>
      <c r="J471" s="287"/>
      <c r="K471" s="287"/>
      <c r="L471" s="287"/>
      <c r="M471" s="287"/>
      <c r="N471" s="287"/>
      <c r="O471" s="287"/>
      <c r="P471" s="287"/>
      <c r="Q471" s="287"/>
    </row>
    <row r="472" spans="1:17" ht="15.75">
      <c r="A472" s="287"/>
      <c r="B472" s="287"/>
      <c r="C472" s="287"/>
      <c r="D472" s="287"/>
      <c r="E472" s="287"/>
      <c r="F472" s="287"/>
      <c r="G472" s="287"/>
      <c r="H472" s="287"/>
      <c r="I472" s="287"/>
      <c r="J472" s="287"/>
      <c r="K472" s="287"/>
      <c r="L472" s="287"/>
      <c r="M472" s="287"/>
      <c r="N472" s="287"/>
      <c r="O472" s="287"/>
      <c r="P472" s="287"/>
      <c r="Q472" s="287"/>
    </row>
    <row r="473" spans="1:17" ht="15.75">
      <c r="A473" s="287"/>
      <c r="B473" s="287"/>
      <c r="C473" s="287"/>
      <c r="D473" s="287"/>
      <c r="E473" s="287"/>
      <c r="F473" s="287"/>
      <c r="G473" s="287"/>
      <c r="H473" s="287"/>
      <c r="I473" s="287"/>
      <c r="J473" s="287"/>
      <c r="K473" s="287"/>
      <c r="L473" s="287"/>
      <c r="M473" s="287"/>
      <c r="N473" s="287"/>
      <c r="O473" s="287"/>
      <c r="P473" s="287"/>
      <c r="Q473" s="287"/>
    </row>
    <row r="474" spans="1:17" ht="15.75">
      <c r="A474" s="287"/>
      <c r="B474" s="287"/>
      <c r="C474" s="287"/>
      <c r="D474" s="287"/>
      <c r="E474" s="287"/>
      <c r="F474" s="287"/>
      <c r="G474" s="287"/>
      <c r="H474" s="287"/>
      <c r="I474" s="287"/>
      <c r="J474" s="287"/>
      <c r="K474" s="287"/>
      <c r="L474" s="287"/>
      <c r="M474" s="287"/>
      <c r="N474" s="287"/>
      <c r="O474" s="287"/>
      <c r="P474" s="287"/>
      <c r="Q474" s="287"/>
    </row>
    <row r="475" spans="1:17" ht="15.75">
      <c r="A475" s="287"/>
      <c r="B475" s="287"/>
      <c r="C475" s="287"/>
      <c r="D475" s="287"/>
      <c r="E475" s="287"/>
      <c r="F475" s="287"/>
      <c r="G475" s="287"/>
      <c r="H475" s="287"/>
      <c r="I475" s="287"/>
      <c r="J475" s="287"/>
      <c r="K475" s="287"/>
      <c r="L475" s="287"/>
      <c r="M475" s="287"/>
      <c r="N475" s="287"/>
      <c r="O475" s="287"/>
      <c r="P475" s="287"/>
      <c r="Q475" s="287"/>
    </row>
    <row r="476" spans="1:17" ht="15.75">
      <c r="A476" s="287"/>
      <c r="B476" s="287"/>
      <c r="C476" s="287"/>
      <c r="D476" s="287"/>
      <c r="E476" s="287"/>
      <c r="F476" s="287"/>
      <c r="G476" s="287"/>
      <c r="H476" s="287"/>
      <c r="I476" s="287"/>
      <c r="J476" s="287"/>
      <c r="K476" s="287"/>
      <c r="L476" s="287"/>
      <c r="M476" s="287"/>
      <c r="N476" s="287"/>
      <c r="O476" s="287"/>
      <c r="P476" s="287"/>
      <c r="Q476" s="287"/>
    </row>
    <row r="477" spans="1:17" ht="15.75">
      <c r="A477" s="287"/>
      <c r="B477" s="287"/>
      <c r="C477" s="287"/>
      <c r="D477" s="287"/>
      <c r="E477" s="287"/>
      <c r="F477" s="287"/>
      <c r="G477" s="287"/>
      <c r="H477" s="287"/>
      <c r="I477" s="287"/>
      <c r="J477" s="287"/>
      <c r="K477" s="287"/>
      <c r="L477" s="287"/>
      <c r="M477" s="287"/>
      <c r="N477" s="287"/>
      <c r="O477" s="287"/>
      <c r="P477" s="287"/>
      <c r="Q477" s="287"/>
    </row>
    <row r="478" spans="1:17" ht="15.75">
      <c r="A478" s="287"/>
      <c r="B478" s="287"/>
      <c r="C478" s="287"/>
      <c r="D478" s="287"/>
      <c r="E478" s="287"/>
      <c r="F478" s="287"/>
      <c r="G478" s="287"/>
      <c r="H478" s="287"/>
      <c r="I478" s="287"/>
      <c r="J478" s="287"/>
      <c r="K478" s="287"/>
      <c r="L478" s="287"/>
      <c r="M478" s="287"/>
      <c r="N478" s="287"/>
      <c r="O478" s="287"/>
      <c r="P478" s="287"/>
      <c r="Q478" s="287"/>
    </row>
    <row r="479" spans="1:17" ht="15.75">
      <c r="A479" s="287"/>
      <c r="B479" s="287"/>
      <c r="C479" s="287"/>
      <c r="D479" s="287"/>
      <c r="E479" s="287"/>
      <c r="F479" s="287"/>
      <c r="G479" s="287"/>
      <c r="H479" s="287"/>
      <c r="I479" s="287"/>
      <c r="J479" s="287"/>
      <c r="K479" s="287"/>
      <c r="L479" s="287"/>
      <c r="M479" s="287"/>
      <c r="N479" s="287"/>
      <c r="O479" s="287"/>
      <c r="P479" s="287"/>
      <c r="Q479" s="287"/>
    </row>
    <row r="480" spans="1:17" ht="15.75">
      <c r="A480" s="287"/>
      <c r="B480" s="287"/>
      <c r="C480" s="287"/>
      <c r="D480" s="287"/>
      <c r="E480" s="287"/>
      <c r="F480" s="287"/>
      <c r="G480" s="287"/>
      <c r="H480" s="287"/>
      <c r="I480" s="287"/>
      <c r="J480" s="287"/>
      <c r="K480" s="287"/>
      <c r="L480" s="287"/>
      <c r="M480" s="287"/>
      <c r="N480" s="287"/>
      <c r="O480" s="287"/>
      <c r="P480" s="287"/>
      <c r="Q480" s="287"/>
    </row>
    <row r="481" spans="1:17" ht="15.75">
      <c r="A481" s="287"/>
      <c r="B481" s="287"/>
      <c r="C481" s="287"/>
      <c r="D481" s="287"/>
      <c r="E481" s="287"/>
      <c r="F481" s="287"/>
      <c r="G481" s="287"/>
      <c r="H481" s="287"/>
      <c r="I481" s="287"/>
      <c r="J481" s="287"/>
      <c r="K481" s="287"/>
      <c r="L481" s="287"/>
      <c r="M481" s="287"/>
      <c r="N481" s="287"/>
      <c r="O481" s="287"/>
      <c r="P481" s="287"/>
      <c r="Q481" s="287"/>
    </row>
    <row r="482" spans="1:17" ht="15.75">
      <c r="A482" s="287"/>
      <c r="B482" s="287"/>
      <c r="C482" s="287"/>
      <c r="D482" s="287"/>
      <c r="E482" s="287"/>
      <c r="F482" s="287"/>
      <c r="G482" s="287"/>
      <c r="H482" s="287"/>
      <c r="I482" s="287"/>
      <c r="J482" s="287"/>
      <c r="K482" s="287"/>
      <c r="L482" s="287"/>
      <c r="M482" s="287"/>
      <c r="N482" s="287"/>
      <c r="O482" s="287"/>
      <c r="P482" s="287"/>
      <c r="Q482" s="287"/>
    </row>
    <row r="483" spans="1:17" ht="15.75">
      <c r="A483" s="287"/>
      <c r="B483" s="287"/>
      <c r="C483" s="287"/>
      <c r="D483" s="287"/>
      <c r="E483" s="287"/>
      <c r="F483" s="287"/>
      <c r="G483" s="287"/>
      <c r="H483" s="287"/>
      <c r="I483" s="287"/>
      <c r="J483" s="287"/>
      <c r="K483" s="287"/>
      <c r="L483" s="287"/>
      <c r="M483" s="287"/>
      <c r="N483" s="287"/>
      <c r="O483" s="287"/>
      <c r="P483" s="287"/>
      <c r="Q483" s="287"/>
    </row>
    <row r="484" spans="1:17" ht="15.75">
      <c r="A484" s="287"/>
      <c r="B484" s="287"/>
      <c r="C484" s="287"/>
      <c r="D484" s="287"/>
      <c r="E484" s="287"/>
      <c r="F484" s="287"/>
      <c r="G484" s="287"/>
      <c r="H484" s="287"/>
      <c r="I484" s="287"/>
      <c r="J484" s="287"/>
      <c r="K484" s="287"/>
      <c r="L484" s="287"/>
      <c r="M484" s="287"/>
      <c r="N484" s="287"/>
      <c r="O484" s="287"/>
      <c r="P484" s="287"/>
      <c r="Q484" s="287"/>
    </row>
    <row r="485" spans="1:17" ht="15.75">
      <c r="A485" s="287"/>
      <c r="B485" s="287"/>
      <c r="C485" s="287"/>
      <c r="D485" s="287"/>
      <c r="E485" s="287"/>
      <c r="F485" s="287"/>
      <c r="G485" s="287"/>
      <c r="H485" s="287"/>
      <c r="I485" s="287"/>
      <c r="J485" s="287"/>
      <c r="K485" s="287"/>
      <c r="L485" s="287"/>
      <c r="M485" s="287"/>
      <c r="N485" s="287"/>
      <c r="O485" s="287"/>
      <c r="P485" s="287"/>
      <c r="Q485" s="287"/>
    </row>
    <row r="486" spans="1:17" ht="15.75">
      <c r="A486" s="287"/>
      <c r="B486" s="287"/>
      <c r="C486" s="287"/>
      <c r="D486" s="287"/>
      <c r="E486" s="287"/>
      <c r="F486" s="287"/>
      <c r="G486" s="287"/>
      <c r="H486" s="287"/>
      <c r="I486" s="287"/>
      <c r="J486" s="287"/>
      <c r="K486" s="287"/>
      <c r="L486" s="287"/>
      <c r="M486" s="287"/>
      <c r="N486" s="287"/>
      <c r="O486" s="287"/>
      <c r="P486" s="287"/>
      <c r="Q486" s="287"/>
    </row>
    <row r="487" spans="1:17" ht="15.75">
      <c r="A487" s="287"/>
      <c r="B487" s="287"/>
      <c r="C487" s="287"/>
      <c r="D487" s="287"/>
      <c r="E487" s="287"/>
      <c r="F487" s="287"/>
      <c r="G487" s="287"/>
      <c r="H487" s="287"/>
      <c r="I487" s="287"/>
      <c r="J487" s="287"/>
      <c r="K487" s="287"/>
      <c r="L487" s="287"/>
      <c r="M487" s="287"/>
      <c r="N487" s="287"/>
      <c r="O487" s="287"/>
      <c r="P487" s="287"/>
      <c r="Q487" s="287"/>
    </row>
    <row r="488" spans="1:17" ht="15.75">
      <c r="A488" s="287"/>
      <c r="B488" s="287"/>
      <c r="C488" s="287"/>
      <c r="D488" s="287"/>
      <c r="E488" s="287"/>
      <c r="F488" s="287"/>
      <c r="G488" s="287"/>
      <c r="H488" s="287"/>
      <c r="I488" s="287"/>
      <c r="J488" s="287"/>
      <c r="K488" s="287"/>
      <c r="L488" s="287"/>
      <c r="M488" s="287"/>
      <c r="N488" s="287"/>
      <c r="O488" s="287"/>
      <c r="P488" s="287"/>
      <c r="Q488" s="287"/>
    </row>
    <row r="489" spans="1:17" ht="15.75">
      <c r="A489" s="287"/>
      <c r="B489" s="287"/>
      <c r="C489" s="287"/>
      <c r="D489" s="287"/>
      <c r="E489" s="287"/>
      <c r="F489" s="287"/>
      <c r="G489" s="287"/>
      <c r="H489" s="287"/>
      <c r="I489" s="287"/>
      <c r="J489" s="287"/>
      <c r="K489" s="287"/>
      <c r="L489" s="287"/>
      <c r="M489" s="287"/>
      <c r="N489" s="287"/>
      <c r="O489" s="287"/>
      <c r="P489" s="287"/>
      <c r="Q489" s="287"/>
    </row>
    <row r="490" spans="1:17" ht="15.75">
      <c r="A490" s="287"/>
      <c r="B490" s="287"/>
      <c r="C490" s="287"/>
      <c r="D490" s="287"/>
      <c r="E490" s="287"/>
      <c r="F490" s="287"/>
      <c r="G490" s="287"/>
      <c r="H490" s="287"/>
      <c r="I490" s="287"/>
      <c r="J490" s="287"/>
      <c r="K490" s="287"/>
      <c r="L490" s="287"/>
      <c r="M490" s="287"/>
      <c r="N490" s="287"/>
      <c r="O490" s="287"/>
      <c r="P490" s="287"/>
      <c r="Q490" s="287"/>
    </row>
    <row r="491" spans="1:17" ht="15.75">
      <c r="A491" s="287"/>
      <c r="B491" s="287"/>
      <c r="C491" s="287"/>
      <c r="D491" s="287"/>
      <c r="E491" s="287"/>
      <c r="F491" s="287"/>
      <c r="G491" s="287"/>
      <c r="H491" s="287"/>
      <c r="I491" s="287"/>
      <c r="J491" s="287"/>
      <c r="K491" s="287"/>
      <c r="L491" s="287"/>
      <c r="M491" s="287"/>
      <c r="N491" s="287"/>
      <c r="O491" s="287"/>
      <c r="P491" s="287"/>
      <c r="Q491" s="287"/>
    </row>
    <row r="492" spans="1:17" ht="15.75">
      <c r="A492" s="287"/>
      <c r="B492" s="287"/>
      <c r="C492" s="287"/>
      <c r="D492" s="287"/>
      <c r="E492" s="287"/>
      <c r="F492" s="287"/>
      <c r="G492" s="287"/>
      <c r="H492" s="287"/>
      <c r="I492" s="287"/>
      <c r="J492" s="287"/>
      <c r="K492" s="287"/>
      <c r="L492" s="287"/>
      <c r="M492" s="287"/>
      <c r="N492" s="287"/>
      <c r="O492" s="287"/>
      <c r="P492" s="287"/>
      <c r="Q492" s="287"/>
    </row>
    <row r="493" spans="1:17" ht="15.75">
      <c r="A493" s="287"/>
      <c r="B493" s="287"/>
      <c r="C493" s="287"/>
      <c r="D493" s="287"/>
      <c r="E493" s="287"/>
      <c r="F493" s="287"/>
      <c r="G493" s="287"/>
      <c r="H493" s="287"/>
      <c r="I493" s="287"/>
      <c r="J493" s="287"/>
      <c r="K493" s="287"/>
      <c r="L493" s="287"/>
      <c r="M493" s="287"/>
      <c r="N493" s="287"/>
      <c r="O493" s="287"/>
      <c r="P493" s="287"/>
      <c r="Q493" s="287"/>
    </row>
    <row r="494" spans="1:17" ht="15.75">
      <c r="A494" s="287"/>
      <c r="B494" s="287"/>
      <c r="C494" s="287"/>
      <c r="D494" s="287"/>
      <c r="E494" s="287"/>
      <c r="F494" s="287"/>
      <c r="G494" s="287"/>
      <c r="H494" s="287"/>
      <c r="I494" s="287"/>
      <c r="J494" s="287"/>
      <c r="K494" s="287"/>
      <c r="L494" s="287"/>
      <c r="M494" s="287"/>
      <c r="N494" s="287"/>
      <c r="O494" s="287"/>
      <c r="P494" s="287"/>
      <c r="Q494" s="287"/>
    </row>
    <row r="495" spans="1:17" ht="15.75">
      <c r="A495" s="287"/>
      <c r="B495" s="287"/>
      <c r="C495" s="287"/>
      <c r="D495" s="287"/>
      <c r="E495" s="287"/>
      <c r="F495" s="287"/>
      <c r="G495" s="287"/>
      <c r="H495" s="287"/>
      <c r="I495" s="287"/>
      <c r="J495" s="287"/>
      <c r="K495" s="287"/>
      <c r="L495" s="287"/>
      <c r="M495" s="287"/>
      <c r="N495" s="287"/>
      <c r="O495" s="287"/>
      <c r="P495" s="287"/>
      <c r="Q495" s="287"/>
    </row>
    <row r="496" spans="1:17" ht="15.75">
      <c r="A496" s="287"/>
      <c r="B496" s="287"/>
      <c r="C496" s="287"/>
      <c r="D496" s="287"/>
      <c r="E496" s="287"/>
      <c r="F496" s="287"/>
      <c r="G496" s="287"/>
      <c r="H496" s="287"/>
      <c r="I496" s="287"/>
      <c r="J496" s="287"/>
      <c r="K496" s="287"/>
      <c r="L496" s="287"/>
      <c r="M496" s="287"/>
      <c r="N496" s="287"/>
      <c r="O496" s="287"/>
      <c r="P496" s="287"/>
      <c r="Q496" s="287"/>
    </row>
    <row r="497" spans="1:17" ht="15.75">
      <c r="A497" s="287"/>
      <c r="B497" s="287"/>
      <c r="C497" s="287"/>
      <c r="D497" s="287"/>
      <c r="E497" s="287"/>
      <c r="F497" s="287"/>
      <c r="G497" s="287"/>
      <c r="H497" s="287"/>
      <c r="I497" s="287"/>
      <c r="J497" s="287"/>
      <c r="K497" s="287"/>
      <c r="L497" s="287"/>
      <c r="M497" s="287"/>
      <c r="N497" s="287"/>
      <c r="O497" s="287"/>
      <c r="P497" s="287"/>
      <c r="Q497" s="287"/>
    </row>
    <row r="498" spans="1:17" ht="15.75">
      <c r="A498" s="287"/>
      <c r="B498" s="287"/>
      <c r="C498" s="287"/>
      <c r="D498" s="287"/>
      <c r="E498" s="287"/>
      <c r="F498" s="287"/>
      <c r="G498" s="287"/>
      <c r="H498" s="287"/>
      <c r="I498" s="287"/>
      <c r="J498" s="287"/>
      <c r="K498" s="287"/>
      <c r="L498" s="287"/>
      <c r="M498" s="287"/>
      <c r="N498" s="287"/>
      <c r="O498" s="287"/>
      <c r="P498" s="287"/>
      <c r="Q498" s="287"/>
    </row>
    <row r="499" spans="1:17" ht="15.75">
      <c r="A499" s="287"/>
      <c r="B499" s="287"/>
      <c r="C499" s="287"/>
      <c r="D499" s="287"/>
      <c r="E499" s="287"/>
      <c r="F499" s="287"/>
      <c r="G499" s="287"/>
      <c r="H499" s="287"/>
      <c r="I499" s="287"/>
      <c r="J499" s="287"/>
      <c r="K499" s="287"/>
      <c r="L499" s="287"/>
      <c r="M499" s="287"/>
      <c r="N499" s="287"/>
      <c r="O499" s="287"/>
      <c r="P499" s="287"/>
      <c r="Q499" s="287"/>
    </row>
    <row r="500" spans="1:17" ht="15.75">
      <c r="A500" s="287"/>
      <c r="B500" s="287"/>
      <c r="C500" s="287"/>
      <c r="D500" s="287"/>
      <c r="E500" s="287"/>
      <c r="F500" s="287"/>
      <c r="G500" s="287"/>
      <c r="H500" s="287"/>
      <c r="I500" s="287"/>
      <c r="J500" s="287"/>
      <c r="K500" s="287"/>
      <c r="L500" s="287"/>
      <c r="M500" s="287"/>
      <c r="N500" s="287"/>
      <c r="O500" s="287"/>
      <c r="P500" s="287"/>
      <c r="Q500" s="287"/>
    </row>
    <row r="501" spans="1:17" ht="15.75">
      <c r="A501" s="287"/>
      <c r="B501" s="287"/>
      <c r="C501" s="287"/>
      <c r="D501" s="287"/>
      <c r="E501" s="287"/>
      <c r="F501" s="287"/>
      <c r="G501" s="287"/>
      <c r="H501" s="287"/>
      <c r="I501" s="287"/>
      <c r="J501" s="287"/>
      <c r="K501" s="287"/>
      <c r="L501" s="287"/>
      <c r="M501" s="287"/>
      <c r="N501" s="287"/>
      <c r="O501" s="287"/>
      <c r="P501" s="287"/>
      <c r="Q501" s="287"/>
    </row>
    <row r="502" spans="1:17" ht="15.75">
      <c r="A502" s="287"/>
      <c r="B502" s="287"/>
      <c r="C502" s="287"/>
      <c r="D502" s="287"/>
      <c r="E502" s="287"/>
      <c r="F502" s="287"/>
      <c r="G502" s="287"/>
      <c r="H502" s="287"/>
      <c r="I502" s="287"/>
      <c r="J502" s="287"/>
      <c r="K502" s="287"/>
      <c r="L502" s="287"/>
      <c r="M502" s="287"/>
      <c r="N502" s="287"/>
      <c r="O502" s="287"/>
      <c r="P502" s="287"/>
      <c r="Q502" s="287"/>
    </row>
    <row r="503" spans="1:17" ht="15.75">
      <c r="A503" s="287"/>
      <c r="B503" s="287"/>
      <c r="C503" s="287"/>
      <c r="D503" s="287"/>
      <c r="E503" s="287"/>
      <c r="F503" s="287"/>
      <c r="G503" s="287"/>
      <c r="H503" s="287"/>
      <c r="I503" s="287"/>
      <c r="J503" s="287"/>
      <c r="K503" s="287"/>
      <c r="L503" s="287"/>
      <c r="M503" s="287"/>
      <c r="N503" s="287"/>
      <c r="O503" s="287"/>
      <c r="P503" s="287"/>
      <c r="Q503" s="287"/>
    </row>
    <row r="504" spans="1:17" ht="15.75">
      <c r="A504" s="287"/>
      <c r="B504" s="287"/>
      <c r="C504" s="287"/>
      <c r="D504" s="287"/>
      <c r="E504" s="287"/>
      <c r="F504" s="287"/>
      <c r="G504" s="287"/>
      <c r="H504" s="287"/>
      <c r="I504" s="287"/>
      <c r="J504" s="287"/>
      <c r="K504" s="287"/>
      <c r="L504" s="287"/>
      <c r="M504" s="287"/>
      <c r="N504" s="287"/>
      <c r="O504" s="287"/>
      <c r="P504" s="287"/>
      <c r="Q504" s="287"/>
    </row>
    <row r="505" spans="1:17" ht="15.75">
      <c r="A505" s="287"/>
      <c r="B505" s="287"/>
      <c r="C505" s="287"/>
      <c r="D505" s="287"/>
      <c r="E505" s="287"/>
      <c r="F505" s="287"/>
      <c r="G505" s="287"/>
      <c r="H505" s="287"/>
      <c r="I505" s="287"/>
      <c r="J505" s="287"/>
      <c r="K505" s="287"/>
      <c r="L505" s="287"/>
      <c r="M505" s="287"/>
      <c r="N505" s="287"/>
      <c r="O505" s="287"/>
      <c r="P505" s="287"/>
      <c r="Q505" s="287"/>
    </row>
    <row r="506" spans="1:17" ht="15.75">
      <c r="A506" s="287"/>
      <c r="B506" s="287"/>
      <c r="C506" s="287"/>
      <c r="D506" s="287"/>
      <c r="E506" s="287"/>
      <c r="F506" s="287"/>
      <c r="G506" s="287"/>
      <c r="H506" s="287"/>
      <c r="I506" s="287"/>
      <c r="J506" s="287"/>
      <c r="K506" s="287"/>
      <c r="L506" s="287"/>
      <c r="M506" s="287"/>
      <c r="N506" s="287"/>
      <c r="O506" s="287"/>
      <c r="P506" s="287"/>
      <c r="Q506" s="287"/>
    </row>
    <row r="507" spans="1:17" ht="15.75">
      <c r="A507" s="287"/>
      <c r="B507" s="287"/>
      <c r="C507" s="287"/>
      <c r="D507" s="287"/>
      <c r="E507" s="287"/>
      <c r="F507" s="287"/>
      <c r="G507" s="287"/>
      <c r="H507" s="287"/>
      <c r="I507" s="287"/>
      <c r="J507" s="287"/>
      <c r="K507" s="287"/>
      <c r="L507" s="287"/>
      <c r="M507" s="287"/>
      <c r="N507" s="287"/>
      <c r="O507" s="287"/>
      <c r="P507" s="287"/>
      <c r="Q507" s="287"/>
    </row>
    <row r="508" spans="1:17" ht="15.75">
      <c r="A508" s="287"/>
      <c r="B508" s="287"/>
      <c r="C508" s="287"/>
      <c r="D508" s="287"/>
      <c r="E508" s="287"/>
      <c r="F508" s="287"/>
      <c r="G508" s="287"/>
      <c r="H508" s="287"/>
      <c r="I508" s="287"/>
      <c r="J508" s="287"/>
      <c r="K508" s="287"/>
      <c r="L508" s="287"/>
      <c r="M508" s="287"/>
      <c r="N508" s="287"/>
      <c r="O508" s="287"/>
      <c r="P508" s="287"/>
      <c r="Q508" s="287"/>
    </row>
    <row r="509" spans="1:17" ht="15.75">
      <c r="A509" s="287"/>
      <c r="B509" s="287"/>
      <c r="C509" s="287"/>
      <c r="D509" s="287"/>
      <c r="E509" s="287"/>
      <c r="F509" s="287"/>
      <c r="G509" s="287"/>
      <c r="H509" s="287"/>
      <c r="I509" s="287"/>
      <c r="J509" s="287"/>
      <c r="K509" s="287"/>
      <c r="L509" s="287"/>
      <c r="M509" s="287"/>
      <c r="N509" s="287"/>
      <c r="O509" s="287"/>
      <c r="P509" s="287"/>
      <c r="Q509" s="287"/>
    </row>
    <row r="510" spans="1:17" ht="15.75">
      <c r="A510" s="287"/>
      <c r="B510" s="287"/>
      <c r="C510" s="287"/>
      <c r="D510" s="287"/>
      <c r="E510" s="287"/>
      <c r="F510" s="287"/>
      <c r="G510" s="287"/>
      <c r="H510" s="287"/>
      <c r="I510" s="287"/>
      <c r="J510" s="287"/>
      <c r="K510" s="287"/>
      <c r="L510" s="287"/>
      <c r="M510" s="287"/>
      <c r="N510" s="287"/>
      <c r="O510" s="287"/>
      <c r="P510" s="287"/>
      <c r="Q510" s="287"/>
    </row>
    <row r="511" spans="1:17" ht="15.75">
      <c r="A511" s="287"/>
      <c r="B511" s="287"/>
      <c r="C511" s="287"/>
      <c r="D511" s="287"/>
      <c r="E511" s="287"/>
      <c r="F511" s="287"/>
      <c r="G511" s="287"/>
      <c r="H511" s="287"/>
      <c r="I511" s="287"/>
      <c r="J511" s="287"/>
      <c r="K511" s="287"/>
      <c r="L511" s="287"/>
      <c r="M511" s="287"/>
      <c r="N511" s="287"/>
      <c r="O511" s="287"/>
      <c r="P511" s="287"/>
      <c r="Q511" s="287"/>
    </row>
    <row r="512" spans="1:17" ht="15.75">
      <c r="A512" s="287"/>
      <c r="B512" s="287"/>
      <c r="C512" s="287"/>
      <c r="D512" s="287"/>
      <c r="E512" s="287"/>
      <c r="F512" s="287"/>
      <c r="G512" s="287"/>
      <c r="H512" s="287"/>
      <c r="I512" s="287"/>
      <c r="J512" s="287"/>
      <c r="K512" s="287"/>
      <c r="L512" s="287"/>
      <c r="M512" s="287"/>
      <c r="N512" s="287"/>
      <c r="O512" s="287"/>
      <c r="P512" s="287"/>
      <c r="Q512" s="287"/>
    </row>
    <row r="513" spans="1:17" ht="15.75">
      <c r="A513" s="287"/>
      <c r="B513" s="287"/>
      <c r="C513" s="287"/>
      <c r="D513" s="287"/>
      <c r="E513" s="287"/>
      <c r="F513" s="287"/>
      <c r="G513" s="287"/>
      <c r="H513" s="287"/>
      <c r="I513" s="287"/>
      <c r="J513" s="287"/>
      <c r="K513" s="287"/>
      <c r="L513" s="287"/>
      <c r="M513" s="287"/>
      <c r="N513" s="287"/>
      <c r="O513" s="287"/>
      <c r="P513" s="287"/>
      <c r="Q513" s="287"/>
    </row>
    <row r="514" spans="1:17" ht="15.75">
      <c r="A514" s="287"/>
      <c r="B514" s="287"/>
      <c r="C514" s="287"/>
      <c r="D514" s="287"/>
      <c r="E514" s="287"/>
      <c r="F514" s="287"/>
      <c r="G514" s="287"/>
      <c r="H514" s="287"/>
      <c r="I514" s="287"/>
      <c r="J514" s="287"/>
      <c r="K514" s="287"/>
      <c r="L514" s="287"/>
      <c r="M514" s="287"/>
      <c r="N514" s="287"/>
      <c r="O514" s="287"/>
      <c r="P514" s="287"/>
      <c r="Q514" s="287"/>
    </row>
    <row r="515" spans="1:17" ht="15.75">
      <c r="A515" s="287"/>
      <c r="B515" s="287"/>
      <c r="C515" s="287"/>
      <c r="D515" s="287"/>
      <c r="E515" s="287"/>
      <c r="F515" s="287"/>
      <c r="G515" s="287"/>
      <c r="H515" s="287"/>
      <c r="I515" s="287"/>
      <c r="J515" s="287"/>
      <c r="K515" s="287"/>
      <c r="L515" s="287"/>
      <c r="M515" s="287"/>
      <c r="N515" s="287"/>
      <c r="O515" s="287"/>
      <c r="P515" s="287"/>
      <c r="Q515" s="287"/>
    </row>
    <row r="516" spans="1:17" ht="15.75">
      <c r="A516" s="287"/>
      <c r="B516" s="287"/>
      <c r="C516" s="287"/>
      <c r="D516" s="287"/>
      <c r="E516" s="287"/>
      <c r="F516" s="287"/>
      <c r="G516" s="287"/>
      <c r="H516" s="287"/>
      <c r="I516" s="287"/>
      <c r="J516" s="287"/>
      <c r="K516" s="287"/>
      <c r="L516" s="287"/>
      <c r="M516" s="287"/>
      <c r="N516" s="287"/>
      <c r="O516" s="287"/>
      <c r="P516" s="287"/>
      <c r="Q516" s="287"/>
    </row>
    <row r="517" spans="1:17" ht="15.75">
      <c r="A517" s="287"/>
      <c r="B517" s="287"/>
      <c r="C517" s="287"/>
      <c r="D517" s="287"/>
      <c r="E517" s="287"/>
      <c r="F517" s="287"/>
      <c r="G517" s="287"/>
      <c r="H517" s="287"/>
      <c r="I517" s="287"/>
      <c r="J517" s="287"/>
      <c r="K517" s="287"/>
      <c r="L517" s="287"/>
      <c r="M517" s="287"/>
      <c r="N517" s="287"/>
      <c r="O517" s="287"/>
      <c r="P517" s="287"/>
      <c r="Q517" s="287"/>
    </row>
    <row r="518" spans="1:17" ht="15.75">
      <c r="A518" s="287"/>
      <c r="B518" s="287"/>
      <c r="C518" s="287"/>
      <c r="D518" s="287"/>
      <c r="E518" s="287"/>
      <c r="F518" s="287"/>
      <c r="G518" s="287"/>
      <c r="H518" s="287"/>
      <c r="I518" s="287"/>
      <c r="J518" s="287"/>
      <c r="K518" s="287"/>
      <c r="L518" s="287"/>
      <c r="M518" s="287"/>
      <c r="N518" s="287"/>
      <c r="O518" s="287"/>
      <c r="P518" s="287"/>
      <c r="Q518" s="287"/>
    </row>
    <row r="519" spans="1:17" ht="15.75">
      <c r="A519" s="287"/>
      <c r="B519" s="287"/>
      <c r="C519" s="287"/>
      <c r="D519" s="287"/>
      <c r="E519" s="287"/>
      <c r="F519" s="287"/>
      <c r="G519" s="287"/>
      <c r="H519" s="287"/>
      <c r="I519" s="287"/>
      <c r="J519" s="287"/>
      <c r="K519" s="287"/>
      <c r="L519" s="287"/>
      <c r="M519" s="287"/>
      <c r="N519" s="287"/>
      <c r="O519" s="287"/>
      <c r="P519" s="287"/>
      <c r="Q519" s="287"/>
    </row>
    <row r="520" spans="1:17" ht="15.75">
      <c r="A520" s="287"/>
      <c r="B520" s="287"/>
      <c r="C520" s="287"/>
      <c r="D520" s="287"/>
      <c r="E520" s="287"/>
      <c r="F520" s="287"/>
      <c r="G520" s="287"/>
      <c r="H520" s="287"/>
      <c r="I520" s="287"/>
      <c r="J520" s="287"/>
      <c r="K520" s="287"/>
      <c r="L520" s="287"/>
      <c r="M520" s="287"/>
      <c r="N520" s="287"/>
      <c r="O520" s="287"/>
      <c r="P520" s="287"/>
      <c r="Q520" s="287"/>
    </row>
    <row r="521" spans="1:17" ht="15.75">
      <c r="A521" s="287"/>
      <c r="B521" s="287"/>
      <c r="C521" s="287"/>
      <c r="D521" s="287"/>
      <c r="E521" s="287"/>
      <c r="F521" s="287"/>
      <c r="G521" s="287"/>
      <c r="H521" s="287"/>
      <c r="I521" s="287"/>
      <c r="J521" s="287"/>
      <c r="K521" s="287"/>
      <c r="L521" s="287"/>
      <c r="M521" s="287"/>
      <c r="N521" s="287"/>
      <c r="O521" s="287"/>
      <c r="P521" s="287"/>
      <c r="Q521" s="287"/>
    </row>
    <row r="522" spans="1:17" ht="15.75">
      <c r="A522" s="287"/>
      <c r="B522" s="287"/>
      <c r="C522" s="287"/>
      <c r="D522" s="287"/>
      <c r="E522" s="287"/>
      <c r="F522" s="287"/>
      <c r="G522" s="287"/>
      <c r="H522" s="287"/>
      <c r="I522" s="287"/>
      <c r="J522" s="287"/>
      <c r="K522" s="287"/>
      <c r="L522" s="287"/>
      <c r="M522" s="287"/>
      <c r="N522" s="287"/>
      <c r="O522" s="287"/>
      <c r="P522" s="287"/>
      <c r="Q522" s="287"/>
    </row>
    <row r="523" spans="1:17" ht="15.75">
      <c r="A523" s="287"/>
      <c r="B523" s="287"/>
      <c r="C523" s="287"/>
      <c r="D523" s="287"/>
      <c r="E523" s="287"/>
      <c r="F523" s="287"/>
      <c r="G523" s="287"/>
      <c r="H523" s="287"/>
      <c r="I523" s="287"/>
      <c r="J523" s="287"/>
      <c r="K523" s="287"/>
      <c r="L523" s="287"/>
      <c r="M523" s="287"/>
      <c r="N523" s="287"/>
      <c r="O523" s="287"/>
      <c r="P523" s="287"/>
      <c r="Q523" s="287"/>
    </row>
    <row r="524" spans="1:17" ht="15.75">
      <c r="A524" s="287"/>
      <c r="B524" s="287"/>
      <c r="C524" s="287"/>
      <c r="D524" s="287"/>
      <c r="E524" s="287"/>
      <c r="F524" s="287"/>
      <c r="G524" s="287"/>
      <c r="H524" s="287"/>
      <c r="I524" s="287"/>
      <c r="J524" s="287"/>
      <c r="K524" s="287"/>
      <c r="L524" s="287"/>
      <c r="M524" s="287"/>
      <c r="N524" s="287"/>
      <c r="O524" s="287"/>
      <c r="P524" s="287"/>
      <c r="Q524" s="287"/>
    </row>
    <row r="525" spans="1:17" ht="15.75">
      <c r="A525" s="287"/>
      <c r="B525" s="287"/>
      <c r="C525" s="287"/>
      <c r="D525" s="287"/>
      <c r="E525" s="287"/>
      <c r="F525" s="287"/>
      <c r="G525" s="287"/>
      <c r="H525" s="287"/>
      <c r="I525" s="287"/>
      <c r="J525" s="287"/>
      <c r="K525" s="287"/>
      <c r="L525" s="287"/>
      <c r="M525" s="287"/>
      <c r="N525" s="287"/>
      <c r="O525" s="287"/>
      <c r="P525" s="287"/>
      <c r="Q525" s="287"/>
    </row>
    <row r="526" spans="1:17" ht="15.75">
      <c r="A526" s="287"/>
      <c r="B526" s="287"/>
      <c r="C526" s="287"/>
      <c r="D526" s="287"/>
      <c r="E526" s="287"/>
      <c r="F526" s="287"/>
      <c r="G526" s="287"/>
      <c r="H526" s="287"/>
      <c r="I526" s="287"/>
      <c r="J526" s="287"/>
      <c r="K526" s="287"/>
      <c r="L526" s="287"/>
      <c r="M526" s="287"/>
      <c r="N526" s="287"/>
      <c r="O526" s="287"/>
      <c r="P526" s="287"/>
      <c r="Q526" s="287"/>
    </row>
    <row r="527" spans="1:17" ht="15.75">
      <c r="A527" s="287"/>
      <c r="B527" s="287"/>
      <c r="C527" s="287"/>
      <c r="D527" s="287"/>
      <c r="E527" s="287"/>
      <c r="F527" s="287"/>
      <c r="G527" s="287"/>
      <c r="H527" s="287"/>
      <c r="I527" s="287"/>
      <c r="J527" s="287"/>
      <c r="K527" s="287"/>
      <c r="L527" s="287"/>
      <c r="M527" s="287"/>
      <c r="N527" s="287"/>
      <c r="O527" s="287"/>
      <c r="P527" s="287"/>
      <c r="Q527" s="287"/>
    </row>
    <row r="528" spans="1:17" ht="15.75">
      <c r="A528" s="287"/>
      <c r="B528" s="287"/>
      <c r="C528" s="287"/>
      <c r="D528" s="287"/>
      <c r="E528" s="287"/>
      <c r="F528" s="287"/>
      <c r="G528" s="287"/>
      <c r="H528" s="287"/>
      <c r="I528" s="287"/>
      <c r="J528" s="287"/>
      <c r="K528" s="287"/>
      <c r="L528" s="287"/>
      <c r="M528" s="287"/>
      <c r="N528" s="287"/>
      <c r="O528" s="287"/>
      <c r="P528" s="287"/>
      <c r="Q528" s="287"/>
    </row>
    <row r="529" spans="1:17" ht="15.75">
      <c r="A529" s="287"/>
      <c r="B529" s="287"/>
      <c r="C529" s="287"/>
      <c r="D529" s="287"/>
      <c r="E529" s="287"/>
      <c r="F529" s="287"/>
      <c r="G529" s="287"/>
      <c r="H529" s="287"/>
      <c r="I529" s="287"/>
      <c r="J529" s="287"/>
      <c r="K529" s="287"/>
      <c r="L529" s="287"/>
      <c r="M529" s="287"/>
      <c r="N529" s="287"/>
      <c r="O529" s="287"/>
      <c r="P529" s="287"/>
      <c r="Q529" s="287"/>
    </row>
    <row r="530" spans="1:17" ht="15.75">
      <c r="A530" s="287"/>
      <c r="B530" s="287"/>
      <c r="C530" s="287"/>
      <c r="D530" s="287"/>
      <c r="E530" s="287"/>
      <c r="F530" s="287"/>
      <c r="G530" s="287"/>
      <c r="H530" s="287"/>
      <c r="I530" s="287"/>
      <c r="J530" s="287"/>
      <c r="K530" s="287"/>
      <c r="L530" s="287"/>
      <c r="M530" s="287"/>
      <c r="N530" s="287"/>
      <c r="O530" s="287"/>
      <c r="P530" s="287"/>
      <c r="Q530" s="287"/>
    </row>
    <row r="531" spans="1:17" ht="15.75">
      <c r="A531" s="287"/>
      <c r="B531" s="287"/>
      <c r="C531" s="287"/>
      <c r="D531" s="287"/>
      <c r="E531" s="287"/>
      <c r="F531" s="287"/>
      <c r="G531" s="287"/>
      <c r="H531" s="287"/>
      <c r="I531" s="287"/>
      <c r="J531" s="287"/>
      <c r="K531" s="287"/>
      <c r="L531" s="287"/>
      <c r="M531" s="287"/>
      <c r="N531" s="287"/>
      <c r="O531" s="287"/>
      <c r="P531" s="287"/>
      <c r="Q531" s="287"/>
    </row>
    <row r="532" spans="1:17" ht="15.75">
      <c r="A532" s="287"/>
      <c r="B532" s="287"/>
      <c r="C532" s="287"/>
      <c r="D532" s="287"/>
      <c r="E532" s="287"/>
      <c r="F532" s="287"/>
      <c r="G532" s="287"/>
      <c r="H532" s="287"/>
      <c r="I532" s="287"/>
      <c r="J532" s="287"/>
      <c r="K532" s="287"/>
      <c r="L532" s="287"/>
      <c r="M532" s="287"/>
      <c r="N532" s="287"/>
      <c r="O532" s="287"/>
      <c r="P532" s="287"/>
      <c r="Q532" s="287"/>
    </row>
    <row r="533" spans="1:17" ht="15.75">
      <c r="A533" s="287"/>
      <c r="B533" s="287"/>
      <c r="C533" s="287"/>
      <c r="D533" s="287"/>
      <c r="E533" s="287"/>
      <c r="F533" s="287"/>
      <c r="G533" s="287"/>
      <c r="H533" s="287"/>
      <c r="I533" s="287"/>
      <c r="J533" s="287"/>
      <c r="K533" s="287"/>
      <c r="L533" s="287"/>
      <c r="M533" s="287"/>
      <c r="N533" s="287"/>
      <c r="O533" s="287"/>
      <c r="P533" s="287"/>
      <c r="Q533" s="287"/>
    </row>
    <row r="534" spans="1:17" ht="15.75">
      <c r="A534" s="287"/>
      <c r="B534" s="287"/>
      <c r="C534" s="287"/>
      <c r="D534" s="287"/>
      <c r="E534" s="287"/>
      <c r="F534" s="287"/>
      <c r="G534" s="287"/>
      <c r="H534" s="287"/>
      <c r="I534" s="287"/>
      <c r="J534" s="287"/>
      <c r="K534" s="287"/>
      <c r="L534" s="287"/>
      <c r="M534" s="287"/>
      <c r="N534" s="287"/>
      <c r="O534" s="287"/>
      <c r="P534" s="287"/>
      <c r="Q534" s="287"/>
    </row>
    <row r="535" spans="1:17" ht="15.75">
      <c r="A535" s="287"/>
      <c r="B535" s="287"/>
      <c r="C535" s="287"/>
      <c r="D535" s="287"/>
      <c r="E535" s="287"/>
      <c r="F535" s="287"/>
      <c r="G535" s="287"/>
      <c r="H535" s="287"/>
      <c r="I535" s="287"/>
      <c r="J535" s="287"/>
      <c r="K535" s="287"/>
      <c r="L535" s="287"/>
      <c r="M535" s="287"/>
      <c r="N535" s="287"/>
      <c r="O535" s="287"/>
      <c r="P535" s="287"/>
      <c r="Q535" s="287"/>
    </row>
    <row r="536" spans="1:17" ht="15.75">
      <c r="A536" s="287"/>
      <c r="B536" s="287"/>
      <c r="C536" s="287"/>
      <c r="D536" s="287"/>
      <c r="E536" s="287"/>
      <c r="F536" s="287"/>
      <c r="G536" s="287"/>
      <c r="H536" s="287"/>
      <c r="I536" s="287"/>
      <c r="J536" s="287"/>
      <c r="K536" s="287"/>
      <c r="L536" s="287"/>
      <c r="M536" s="287"/>
      <c r="N536" s="287"/>
      <c r="O536" s="287"/>
      <c r="P536" s="287"/>
      <c r="Q536" s="287"/>
    </row>
    <row r="537" spans="1:17" ht="15.75">
      <c r="A537" s="287"/>
      <c r="B537" s="287"/>
      <c r="C537" s="287"/>
      <c r="D537" s="287"/>
      <c r="E537" s="287"/>
      <c r="F537" s="287"/>
      <c r="G537" s="287"/>
      <c r="H537" s="287"/>
      <c r="I537" s="287"/>
      <c r="J537" s="287"/>
      <c r="K537" s="287"/>
      <c r="L537" s="287"/>
      <c r="M537" s="287"/>
      <c r="N537" s="287"/>
      <c r="O537" s="287"/>
      <c r="P537" s="287"/>
      <c r="Q537" s="287"/>
    </row>
    <row r="538" spans="1:17" ht="15.75">
      <c r="A538" s="287"/>
      <c r="B538" s="287"/>
      <c r="C538" s="287"/>
      <c r="D538" s="287"/>
      <c r="E538" s="287"/>
      <c r="F538" s="287"/>
      <c r="G538" s="287"/>
      <c r="H538" s="287"/>
      <c r="I538" s="287"/>
      <c r="J538" s="287"/>
      <c r="K538" s="287"/>
      <c r="L538" s="287"/>
      <c r="M538" s="287"/>
      <c r="N538" s="287"/>
      <c r="O538" s="287"/>
      <c r="P538" s="287"/>
      <c r="Q538" s="287"/>
    </row>
    <row r="539" spans="1:17" ht="15.75">
      <c r="A539" s="287"/>
      <c r="B539" s="287"/>
      <c r="C539" s="287"/>
      <c r="D539" s="287"/>
      <c r="E539" s="287"/>
      <c r="F539" s="287"/>
      <c r="G539" s="287"/>
      <c r="H539" s="287"/>
      <c r="I539" s="287"/>
      <c r="J539" s="287"/>
      <c r="K539" s="287"/>
      <c r="L539" s="287"/>
      <c r="M539" s="287"/>
      <c r="N539" s="287"/>
      <c r="O539" s="287"/>
      <c r="P539" s="287"/>
      <c r="Q539" s="287"/>
    </row>
    <row r="540" spans="1:17" ht="15.75">
      <c r="A540" s="287"/>
      <c r="B540" s="287"/>
      <c r="C540" s="287"/>
      <c r="D540" s="287"/>
      <c r="E540" s="287"/>
      <c r="F540" s="287"/>
      <c r="G540" s="287"/>
      <c r="H540" s="287"/>
      <c r="I540" s="287"/>
      <c r="J540" s="287"/>
      <c r="K540" s="287"/>
      <c r="L540" s="287"/>
      <c r="M540" s="287"/>
      <c r="N540" s="287"/>
      <c r="O540" s="287"/>
      <c r="P540" s="287"/>
      <c r="Q540" s="287"/>
    </row>
    <row r="541" spans="1:17" ht="15.75">
      <c r="A541" s="287"/>
      <c r="B541" s="287"/>
      <c r="C541" s="287"/>
      <c r="D541" s="287"/>
      <c r="E541" s="287"/>
      <c r="F541" s="287"/>
      <c r="G541" s="287"/>
      <c r="H541" s="287"/>
      <c r="I541" s="287"/>
      <c r="J541" s="287"/>
      <c r="K541" s="287"/>
      <c r="L541" s="287"/>
      <c r="M541" s="287"/>
      <c r="N541" s="287"/>
      <c r="O541" s="287"/>
      <c r="P541" s="287"/>
      <c r="Q541" s="287"/>
    </row>
    <row r="542" spans="1:17" ht="15.75">
      <c r="A542" s="287"/>
      <c r="B542" s="287"/>
      <c r="C542" s="287"/>
      <c r="D542" s="287"/>
      <c r="E542" s="287"/>
      <c r="F542" s="287"/>
      <c r="G542" s="287"/>
      <c r="H542" s="287"/>
      <c r="I542" s="287"/>
      <c r="J542" s="287"/>
      <c r="K542" s="287"/>
      <c r="L542" s="287"/>
      <c r="M542" s="287"/>
      <c r="N542" s="287"/>
      <c r="O542" s="287"/>
      <c r="P542" s="287"/>
      <c r="Q542" s="287"/>
    </row>
    <row r="543" spans="1:17" ht="15.75">
      <c r="A543" s="287"/>
      <c r="B543" s="287"/>
      <c r="C543" s="287"/>
      <c r="D543" s="287"/>
      <c r="E543" s="287"/>
      <c r="F543" s="287"/>
      <c r="G543" s="287"/>
      <c r="H543" s="287"/>
      <c r="I543" s="287"/>
      <c r="J543" s="287"/>
      <c r="K543" s="287"/>
      <c r="L543" s="287"/>
      <c r="M543" s="287"/>
      <c r="N543" s="287"/>
      <c r="O543" s="287"/>
      <c r="P543" s="287"/>
      <c r="Q543" s="287"/>
    </row>
    <row r="544" spans="1:17" ht="15.75">
      <c r="A544" s="287"/>
      <c r="B544" s="287"/>
      <c r="C544" s="287"/>
      <c r="D544" s="287"/>
      <c r="E544" s="287"/>
      <c r="F544" s="287"/>
      <c r="G544" s="287"/>
      <c r="H544" s="287"/>
      <c r="I544" s="287"/>
      <c r="J544" s="287"/>
      <c r="K544" s="287"/>
      <c r="L544" s="287"/>
      <c r="M544" s="287"/>
      <c r="N544" s="287"/>
      <c r="O544" s="287"/>
      <c r="P544" s="287"/>
      <c r="Q544" s="287"/>
    </row>
    <row r="545" spans="1:17" ht="15.75">
      <c r="A545" s="287"/>
      <c r="B545" s="287"/>
      <c r="C545" s="287"/>
      <c r="D545" s="287"/>
      <c r="E545" s="287"/>
      <c r="F545" s="287"/>
      <c r="G545" s="287"/>
      <c r="H545" s="287"/>
      <c r="I545" s="287"/>
      <c r="J545" s="287"/>
      <c r="K545" s="287"/>
      <c r="L545" s="287"/>
      <c r="M545" s="287"/>
      <c r="N545" s="287"/>
      <c r="O545" s="287"/>
      <c r="P545" s="287"/>
      <c r="Q545" s="287"/>
    </row>
    <row r="546" spans="1:17" ht="15.75">
      <c r="A546" s="287"/>
      <c r="B546" s="287"/>
      <c r="C546" s="287"/>
      <c r="D546" s="287"/>
      <c r="E546" s="287"/>
      <c r="F546" s="287"/>
      <c r="G546" s="287"/>
      <c r="H546" s="287"/>
      <c r="I546" s="287"/>
      <c r="J546" s="287"/>
      <c r="K546" s="287"/>
      <c r="L546" s="287"/>
      <c r="M546" s="287"/>
      <c r="N546" s="287"/>
      <c r="O546" s="287"/>
      <c r="P546" s="287"/>
      <c r="Q546" s="287"/>
    </row>
    <row r="547" spans="1:17" ht="15.75">
      <c r="A547" s="287"/>
      <c r="B547" s="287"/>
      <c r="C547" s="287"/>
      <c r="D547" s="287"/>
      <c r="E547" s="287"/>
      <c r="F547" s="287"/>
      <c r="G547" s="287"/>
      <c r="H547" s="287"/>
      <c r="I547" s="287"/>
      <c r="J547" s="287"/>
      <c r="K547" s="287"/>
      <c r="L547" s="287"/>
      <c r="M547" s="287"/>
      <c r="N547" s="287"/>
      <c r="O547" s="287"/>
      <c r="P547" s="287"/>
      <c r="Q547" s="287"/>
    </row>
    <row r="548" spans="1:17" ht="15.75">
      <c r="A548" s="287"/>
      <c r="B548" s="287"/>
      <c r="C548" s="287"/>
      <c r="D548" s="287"/>
      <c r="E548" s="287"/>
      <c r="F548" s="287"/>
      <c r="G548" s="287"/>
      <c r="H548" s="287"/>
      <c r="I548" s="287"/>
      <c r="J548" s="287"/>
      <c r="K548" s="287"/>
      <c r="L548" s="287"/>
      <c r="M548" s="287"/>
      <c r="N548" s="287"/>
      <c r="O548" s="287"/>
      <c r="P548" s="287"/>
      <c r="Q548" s="287"/>
    </row>
    <row r="549" spans="1:17" ht="15.75">
      <c r="A549" s="287"/>
      <c r="B549" s="287"/>
      <c r="C549" s="287"/>
      <c r="D549" s="287"/>
      <c r="E549" s="287"/>
      <c r="F549" s="287"/>
      <c r="G549" s="287"/>
      <c r="H549" s="287"/>
      <c r="I549" s="287"/>
      <c r="J549" s="287"/>
      <c r="K549" s="287"/>
      <c r="L549" s="287"/>
      <c r="M549" s="287"/>
      <c r="N549" s="287"/>
      <c r="O549" s="287"/>
      <c r="P549" s="287"/>
      <c r="Q549" s="287"/>
    </row>
    <row r="550" spans="1:17" ht="15.75">
      <c r="A550" s="287"/>
      <c r="B550" s="287"/>
      <c r="C550" s="287"/>
      <c r="D550" s="287"/>
      <c r="E550" s="287"/>
      <c r="F550" s="287"/>
      <c r="G550" s="287"/>
      <c r="H550" s="287"/>
      <c r="I550" s="287"/>
      <c r="J550" s="287"/>
      <c r="K550" s="287"/>
      <c r="L550" s="287"/>
      <c r="M550" s="287"/>
      <c r="N550" s="287"/>
      <c r="O550" s="287"/>
      <c r="P550" s="287"/>
      <c r="Q550" s="287"/>
    </row>
    <row r="551" spans="1:17" ht="15.75">
      <c r="A551" s="287"/>
      <c r="B551" s="287"/>
      <c r="C551" s="287"/>
      <c r="D551" s="287"/>
      <c r="E551" s="287"/>
      <c r="F551" s="287"/>
      <c r="G551" s="287"/>
      <c r="H551" s="287"/>
      <c r="I551" s="287"/>
      <c r="J551" s="287"/>
      <c r="K551" s="287"/>
      <c r="L551" s="287"/>
      <c r="M551" s="287"/>
      <c r="N551" s="287"/>
      <c r="O551" s="287"/>
      <c r="P551" s="287"/>
      <c r="Q551" s="287"/>
    </row>
    <row r="552" spans="1:17" ht="15.75">
      <c r="A552" s="287"/>
      <c r="B552" s="287"/>
      <c r="C552" s="287"/>
      <c r="D552" s="287"/>
      <c r="E552" s="287"/>
      <c r="F552" s="287"/>
      <c r="G552" s="287"/>
      <c r="H552" s="287"/>
      <c r="I552" s="287"/>
      <c r="J552" s="287"/>
      <c r="K552" s="287"/>
      <c r="L552" s="287"/>
      <c r="M552" s="287"/>
      <c r="N552" s="287"/>
      <c r="O552" s="287"/>
      <c r="P552" s="287"/>
      <c r="Q552" s="287"/>
    </row>
    <row r="553" spans="1:17" ht="15.75">
      <c r="A553" s="287"/>
      <c r="B553" s="287"/>
      <c r="C553" s="287"/>
      <c r="D553" s="287"/>
      <c r="E553" s="287"/>
      <c r="F553" s="287"/>
      <c r="G553" s="287"/>
      <c r="H553" s="287"/>
      <c r="I553" s="287"/>
      <c r="J553" s="287"/>
      <c r="K553" s="287"/>
      <c r="L553" s="287"/>
      <c r="M553" s="287"/>
      <c r="N553" s="287"/>
      <c r="O553" s="287"/>
      <c r="P553" s="287"/>
      <c r="Q553" s="287"/>
    </row>
    <row r="554" spans="1:17" ht="15.75">
      <c r="A554" s="287"/>
      <c r="B554" s="287"/>
      <c r="C554" s="287"/>
      <c r="D554" s="287"/>
      <c r="E554" s="287"/>
      <c r="F554" s="287"/>
      <c r="G554" s="287"/>
      <c r="H554" s="287"/>
      <c r="I554" s="287"/>
      <c r="J554" s="287"/>
      <c r="K554" s="287"/>
      <c r="L554" s="287"/>
      <c r="M554" s="287"/>
      <c r="N554" s="287"/>
      <c r="O554" s="287"/>
      <c r="P554" s="287"/>
      <c r="Q554" s="287"/>
    </row>
    <row r="555" spans="1:17" ht="15.75">
      <c r="A555" s="287"/>
      <c r="B555" s="287"/>
      <c r="C555" s="287"/>
      <c r="D555" s="287"/>
      <c r="E555" s="287"/>
      <c r="F555" s="287"/>
      <c r="G555" s="287"/>
      <c r="H555" s="287"/>
      <c r="I555" s="287"/>
      <c r="J555" s="287"/>
      <c r="K555" s="287"/>
      <c r="L555" s="287"/>
      <c r="M555" s="287"/>
      <c r="N555" s="287"/>
      <c r="O555" s="287"/>
      <c r="P555" s="287"/>
      <c r="Q555" s="287"/>
    </row>
    <row r="556" spans="1:17" ht="15.75">
      <c r="A556" s="287"/>
      <c r="B556" s="287"/>
      <c r="C556" s="287"/>
      <c r="D556" s="287"/>
      <c r="E556" s="287"/>
      <c r="F556" s="287"/>
      <c r="G556" s="287"/>
      <c r="H556" s="287"/>
      <c r="I556" s="287"/>
      <c r="J556" s="287"/>
      <c r="K556" s="287"/>
      <c r="L556" s="287"/>
      <c r="M556" s="287"/>
      <c r="N556" s="287"/>
      <c r="O556" s="287"/>
      <c r="P556" s="287"/>
      <c r="Q556" s="287"/>
    </row>
    <row r="557" spans="1:17" ht="15.75">
      <c r="A557" s="287"/>
      <c r="B557" s="287"/>
      <c r="C557" s="287"/>
      <c r="D557" s="287"/>
      <c r="E557" s="287"/>
      <c r="F557" s="287"/>
      <c r="G557" s="287"/>
      <c r="H557" s="287"/>
      <c r="I557" s="287"/>
      <c r="J557" s="287"/>
      <c r="K557" s="287"/>
      <c r="L557" s="287"/>
      <c r="M557" s="287"/>
      <c r="N557" s="287"/>
      <c r="O557" s="287"/>
      <c r="P557" s="287"/>
      <c r="Q557" s="287"/>
    </row>
    <row r="558" spans="1:17" ht="15.75">
      <c r="A558" s="287"/>
      <c r="B558" s="287"/>
      <c r="C558" s="287"/>
      <c r="D558" s="287"/>
      <c r="E558" s="287"/>
      <c r="F558" s="287"/>
      <c r="G558" s="287"/>
      <c r="H558" s="287"/>
      <c r="I558" s="287"/>
      <c r="J558" s="287"/>
      <c r="K558" s="287"/>
      <c r="L558" s="287"/>
      <c r="M558" s="287"/>
      <c r="N558" s="287"/>
      <c r="O558" s="287"/>
      <c r="P558" s="287"/>
      <c r="Q558" s="287"/>
    </row>
    <row r="559" spans="1:17" ht="15.75">
      <c r="A559" s="287"/>
      <c r="B559" s="287"/>
      <c r="C559" s="287"/>
      <c r="D559" s="287"/>
      <c r="E559" s="287"/>
      <c r="F559" s="287"/>
      <c r="G559" s="287"/>
      <c r="H559" s="287"/>
      <c r="I559" s="287"/>
      <c r="J559" s="287"/>
      <c r="K559" s="287"/>
      <c r="L559" s="287"/>
      <c r="M559" s="287"/>
      <c r="N559" s="287"/>
      <c r="O559" s="287"/>
      <c r="P559" s="287"/>
      <c r="Q559" s="287"/>
    </row>
    <row r="560" spans="1:17" ht="15.75">
      <c r="A560" s="287"/>
      <c r="B560" s="287"/>
      <c r="C560" s="287"/>
      <c r="D560" s="287"/>
      <c r="E560" s="287"/>
      <c r="F560" s="287"/>
      <c r="G560" s="287"/>
      <c r="H560" s="287"/>
      <c r="I560" s="287"/>
      <c r="J560" s="287"/>
      <c r="K560" s="287"/>
      <c r="L560" s="287"/>
      <c r="M560" s="287"/>
      <c r="N560" s="287"/>
      <c r="O560" s="287"/>
      <c r="P560" s="287"/>
      <c r="Q560" s="287"/>
    </row>
    <row r="561" spans="1:17" ht="15.75">
      <c r="A561" s="287"/>
      <c r="B561" s="287"/>
      <c r="C561" s="287"/>
      <c r="D561" s="287"/>
      <c r="E561" s="287"/>
      <c r="F561" s="287"/>
      <c r="G561" s="287"/>
      <c r="H561" s="287"/>
      <c r="I561" s="287"/>
      <c r="J561" s="287"/>
      <c r="K561" s="287"/>
      <c r="L561" s="287"/>
      <c r="M561" s="287"/>
      <c r="N561" s="287"/>
      <c r="O561" s="287"/>
      <c r="P561" s="287"/>
      <c r="Q561" s="287"/>
    </row>
    <row r="562" spans="1:17" ht="15.75">
      <c r="A562" s="287"/>
      <c r="B562" s="287"/>
      <c r="C562" s="287"/>
      <c r="D562" s="287"/>
      <c r="E562" s="287"/>
      <c r="F562" s="287"/>
      <c r="G562" s="287"/>
      <c r="H562" s="287"/>
      <c r="I562" s="287"/>
      <c r="J562" s="287"/>
      <c r="K562" s="287"/>
      <c r="L562" s="287"/>
      <c r="M562" s="287"/>
      <c r="N562" s="287"/>
      <c r="O562" s="287"/>
      <c r="P562" s="287"/>
      <c r="Q562" s="287"/>
    </row>
    <row r="563" spans="1:17" ht="15.75">
      <c r="A563" s="287"/>
      <c r="B563" s="287"/>
      <c r="C563" s="287"/>
      <c r="D563" s="287"/>
      <c r="E563" s="287"/>
      <c r="F563" s="287"/>
      <c r="G563" s="287"/>
      <c r="H563" s="287"/>
      <c r="I563" s="287"/>
      <c r="J563" s="287"/>
      <c r="K563" s="287"/>
      <c r="L563" s="287"/>
      <c r="M563" s="287"/>
      <c r="N563" s="287"/>
      <c r="O563" s="287"/>
      <c r="P563" s="287"/>
      <c r="Q563" s="287"/>
    </row>
    <row r="564" spans="1:17" ht="15.75">
      <c r="A564" s="287"/>
      <c r="B564" s="287"/>
      <c r="C564" s="287"/>
      <c r="D564" s="287"/>
      <c r="E564" s="287"/>
      <c r="F564" s="287"/>
      <c r="G564" s="287"/>
      <c r="H564" s="287"/>
      <c r="I564" s="287"/>
      <c r="J564" s="287"/>
      <c r="K564" s="287"/>
      <c r="L564" s="287"/>
      <c r="M564" s="287"/>
      <c r="N564" s="287"/>
      <c r="O564" s="287"/>
      <c r="P564" s="287"/>
      <c r="Q564" s="287"/>
    </row>
    <row r="565" spans="1:17" ht="15.75">
      <c r="A565" s="287"/>
      <c r="B565" s="287"/>
      <c r="C565" s="287"/>
      <c r="D565" s="287"/>
      <c r="E565" s="287"/>
      <c r="F565" s="287"/>
      <c r="G565" s="287"/>
      <c r="H565" s="287"/>
      <c r="I565" s="287"/>
      <c r="J565" s="287"/>
      <c r="K565" s="287"/>
      <c r="L565" s="287"/>
      <c r="M565" s="287"/>
      <c r="N565" s="287"/>
      <c r="O565" s="287"/>
      <c r="P565" s="287"/>
      <c r="Q565" s="287"/>
    </row>
    <row r="566" spans="1:17" ht="15.75">
      <c r="A566" s="287"/>
      <c r="B566" s="287"/>
      <c r="C566" s="287"/>
      <c r="D566" s="287"/>
      <c r="E566" s="287"/>
      <c r="F566" s="287"/>
      <c r="G566" s="287"/>
      <c r="H566" s="287"/>
      <c r="I566" s="287"/>
      <c r="J566" s="287"/>
      <c r="K566" s="287"/>
      <c r="L566" s="287"/>
      <c r="M566" s="287"/>
      <c r="N566" s="287"/>
      <c r="O566" s="287"/>
      <c r="P566" s="287"/>
      <c r="Q566" s="287"/>
    </row>
    <row r="567" spans="1:17" ht="15.75">
      <c r="A567" s="287"/>
      <c r="B567" s="287"/>
      <c r="C567" s="287"/>
      <c r="D567" s="287"/>
      <c r="E567" s="287"/>
      <c r="F567" s="287"/>
      <c r="G567" s="287"/>
      <c r="H567" s="287"/>
      <c r="I567" s="287"/>
      <c r="J567" s="287"/>
      <c r="K567" s="287"/>
      <c r="L567" s="287"/>
      <c r="M567" s="287"/>
      <c r="N567" s="287"/>
      <c r="O567" s="287"/>
      <c r="P567" s="287"/>
      <c r="Q567" s="287"/>
    </row>
    <row r="568" spans="1:17" ht="15.75">
      <c r="A568" s="287"/>
      <c r="B568" s="287"/>
      <c r="C568" s="287"/>
      <c r="D568" s="287"/>
      <c r="E568" s="287"/>
      <c r="F568" s="287"/>
      <c r="G568" s="287"/>
      <c r="H568" s="287"/>
      <c r="I568" s="287"/>
      <c r="J568" s="287"/>
      <c r="K568" s="287"/>
      <c r="L568" s="287"/>
      <c r="M568" s="287"/>
      <c r="N568" s="287"/>
      <c r="O568" s="287"/>
      <c r="P568" s="287"/>
      <c r="Q568" s="287"/>
    </row>
    <row r="569" spans="1:17" ht="15.75">
      <c r="A569" s="287"/>
      <c r="B569" s="287"/>
      <c r="C569" s="287"/>
      <c r="D569" s="287"/>
      <c r="E569" s="287"/>
      <c r="F569" s="287"/>
      <c r="G569" s="287"/>
      <c r="H569" s="287"/>
      <c r="I569" s="287"/>
      <c r="J569" s="287"/>
      <c r="K569" s="287"/>
      <c r="L569" s="287"/>
      <c r="M569" s="287"/>
      <c r="N569" s="287"/>
      <c r="O569" s="287"/>
      <c r="P569" s="287"/>
      <c r="Q569" s="287"/>
    </row>
    <row r="570" spans="1:17" ht="15.75">
      <c r="A570" s="287"/>
      <c r="B570" s="287"/>
      <c r="C570" s="287"/>
      <c r="D570" s="287"/>
      <c r="E570" s="287"/>
      <c r="F570" s="287"/>
      <c r="G570" s="287"/>
      <c r="H570" s="287"/>
      <c r="I570" s="287"/>
      <c r="J570" s="287"/>
      <c r="K570" s="287"/>
      <c r="L570" s="287"/>
      <c r="M570" s="287"/>
      <c r="N570" s="287"/>
      <c r="O570" s="287"/>
      <c r="P570" s="287"/>
      <c r="Q570" s="287"/>
    </row>
    <row r="571" spans="1:17" ht="15.75">
      <c r="A571" s="287"/>
      <c r="B571" s="287"/>
      <c r="C571" s="287"/>
      <c r="D571" s="287"/>
      <c r="E571" s="287"/>
      <c r="F571" s="287"/>
      <c r="G571" s="287"/>
      <c r="H571" s="287"/>
      <c r="I571" s="287"/>
      <c r="J571" s="287"/>
      <c r="K571" s="287"/>
      <c r="L571" s="287"/>
      <c r="M571" s="287"/>
      <c r="N571" s="287"/>
      <c r="O571" s="287"/>
      <c r="P571" s="287"/>
      <c r="Q571" s="287"/>
    </row>
    <row r="572" spans="1:17" ht="15.75">
      <c r="A572" s="287"/>
      <c r="B572" s="287"/>
      <c r="C572" s="287"/>
      <c r="D572" s="287"/>
      <c r="E572" s="287"/>
      <c r="F572" s="287"/>
      <c r="G572" s="287"/>
      <c r="H572" s="287"/>
      <c r="I572" s="287"/>
      <c r="J572" s="287"/>
      <c r="K572" s="287"/>
      <c r="L572" s="287"/>
      <c r="M572" s="287"/>
      <c r="N572" s="287"/>
      <c r="O572" s="287"/>
      <c r="P572" s="287"/>
      <c r="Q572" s="287"/>
    </row>
    <row r="573" spans="1:17" ht="15.75">
      <c r="A573" s="287"/>
      <c r="B573" s="287"/>
      <c r="C573" s="287"/>
      <c r="D573" s="287"/>
      <c r="E573" s="287"/>
      <c r="F573" s="287"/>
      <c r="G573" s="287"/>
      <c r="H573" s="287"/>
      <c r="I573" s="287"/>
      <c r="J573" s="287"/>
      <c r="K573" s="287"/>
      <c r="L573" s="287"/>
      <c r="M573" s="287"/>
      <c r="N573" s="287"/>
      <c r="O573" s="287"/>
      <c r="P573" s="287"/>
      <c r="Q573" s="287"/>
    </row>
    <row r="574" spans="1:17" ht="15.75">
      <c r="A574" s="287"/>
      <c r="B574" s="287"/>
      <c r="C574" s="287"/>
      <c r="D574" s="287"/>
      <c r="E574" s="287"/>
      <c r="F574" s="287"/>
      <c r="G574" s="287"/>
      <c r="H574" s="287"/>
      <c r="I574" s="287"/>
      <c r="J574" s="287"/>
      <c r="K574" s="287"/>
      <c r="L574" s="287"/>
      <c r="M574" s="287"/>
      <c r="N574" s="287"/>
      <c r="O574" s="287"/>
      <c r="P574" s="287"/>
      <c r="Q574" s="287"/>
    </row>
    <row r="575" spans="1:17" ht="15.75">
      <c r="A575" s="287"/>
      <c r="B575" s="287"/>
      <c r="C575" s="287"/>
      <c r="D575" s="287"/>
      <c r="E575" s="287"/>
      <c r="F575" s="287"/>
      <c r="G575" s="287"/>
      <c r="H575" s="287"/>
      <c r="I575" s="287"/>
      <c r="J575" s="287"/>
      <c r="K575" s="287"/>
      <c r="L575" s="287"/>
      <c r="M575" s="287"/>
      <c r="N575" s="287"/>
      <c r="O575" s="287"/>
      <c r="P575" s="287"/>
      <c r="Q575" s="287"/>
    </row>
    <row r="576" spans="1:17" ht="15.75">
      <c r="A576" s="287"/>
      <c r="B576" s="287"/>
      <c r="C576" s="287"/>
      <c r="D576" s="287"/>
      <c r="E576" s="287"/>
      <c r="F576" s="287"/>
      <c r="G576" s="287"/>
      <c r="H576" s="287"/>
      <c r="I576" s="287"/>
      <c r="J576" s="287"/>
      <c r="K576" s="287"/>
      <c r="L576" s="287"/>
      <c r="M576" s="287"/>
      <c r="N576" s="287"/>
      <c r="O576" s="287"/>
      <c r="P576" s="287"/>
      <c r="Q576" s="287"/>
    </row>
    <row r="577" spans="1:17" ht="15.75">
      <c r="A577" s="287"/>
      <c r="B577" s="287"/>
      <c r="C577" s="287"/>
      <c r="D577" s="287"/>
      <c r="E577" s="287"/>
      <c r="F577" s="287"/>
      <c r="G577" s="287"/>
      <c r="H577" s="287"/>
      <c r="I577" s="287"/>
      <c r="J577" s="287"/>
      <c r="K577" s="287"/>
      <c r="L577" s="287"/>
      <c r="M577" s="287"/>
      <c r="N577" s="287"/>
      <c r="O577" s="287"/>
      <c r="P577" s="287"/>
      <c r="Q577" s="287"/>
    </row>
  </sheetData>
  <sheetProtection formatCells="0" formatRows="0" insertRows="0" deleteRows="0" pivotTables="0"/>
  <mergeCells count="11">
    <mergeCell ref="A9:M9"/>
    <mergeCell ref="A11:M11"/>
    <mergeCell ref="A14:A15"/>
    <mergeCell ref="C14:C15"/>
    <mergeCell ref="D14:E14"/>
    <mergeCell ref="F14:J14"/>
    <mergeCell ref="K14:M14"/>
    <mergeCell ref="L13:M13"/>
    <mergeCell ref="B14:B15"/>
    <mergeCell ref="C78:D78"/>
    <mergeCell ref="A12:M12"/>
  </mergeCells>
  <printOptions horizontalCentered="1"/>
  <pageMargins left="0.7874015748031497" right="0.5905511811023623" top="0.3937007874015748" bottom="0.5511811023622047" header="0.2755905511811024" footer="0.2755905511811024"/>
  <pageSetup fitToHeight="2" fitToWidth="1" horizontalDpi="600" verticalDpi="600" orientation="landscape" paperSize="9" scale="62" r:id="rId1"/>
  <headerFooter alignWithMargins="0">
    <oddHeader>&amp;R&amp;"Times New Roman,обычный"&amp;8СР</oddHeader>
  </headerFooter>
  <colBreaks count="1" manualBreakCount="1">
    <brk id="15" max="71" man="1"/>
  </colBreaks>
</worksheet>
</file>

<file path=xl/worksheets/sheet8.xml><?xml version="1.0" encoding="utf-8"?>
<worksheet xmlns="http://schemas.openxmlformats.org/spreadsheetml/2006/main" xmlns:r="http://schemas.openxmlformats.org/officeDocument/2006/relationships">
  <sheetPr>
    <pageSetUpPr fitToPage="1"/>
  </sheetPr>
  <dimension ref="A1:K139"/>
  <sheetViews>
    <sheetView view="pageBreakPreview" zoomScaleSheetLayoutView="100" zoomScalePageLayoutView="0" workbookViewId="0" topLeftCell="A1">
      <selection activeCell="J109" sqref="J109"/>
    </sheetView>
  </sheetViews>
  <sheetFormatPr defaultColWidth="9.140625" defaultRowHeight="12.75"/>
  <cols>
    <col min="1" max="1" width="5.421875" style="188" customWidth="1"/>
    <col min="2" max="2" width="44.28125" style="188" customWidth="1"/>
    <col min="3" max="3" width="9.140625" style="188" customWidth="1"/>
    <col min="4" max="4" width="11.28125" style="188" customWidth="1"/>
    <col min="5" max="5" width="10.28125" style="188" customWidth="1"/>
    <col min="6" max="6" width="25.28125" style="188" customWidth="1"/>
    <col min="7" max="7" width="15.421875" style="188" customWidth="1"/>
    <col min="8" max="8" width="9.140625" style="188" customWidth="1"/>
    <col min="9" max="9" width="11.421875" style="188" bestFit="1" customWidth="1"/>
    <col min="10" max="10" width="10.140625" style="188" bestFit="1" customWidth="1"/>
    <col min="11" max="16384" width="9.140625" style="188" customWidth="1"/>
  </cols>
  <sheetData>
    <row r="1" spans="1:7" ht="56.25" customHeight="1">
      <c r="A1" s="1221" t="s">
        <v>121</v>
      </c>
      <c r="B1" s="1221"/>
      <c r="C1" s="1221"/>
      <c r="D1" s="1221"/>
      <c r="E1" s="1221"/>
      <c r="F1" s="1221"/>
      <c r="G1" s="1221"/>
    </row>
    <row r="2" ht="13.5" thickBot="1"/>
    <row r="3" spans="1:7" ht="30" customHeight="1">
      <c r="A3" s="1222" t="s">
        <v>70</v>
      </c>
      <c r="B3" s="1223"/>
      <c r="C3" s="1223"/>
      <c r="D3" s="1223"/>
      <c r="E3" s="1223"/>
      <c r="F3" s="1223"/>
      <c r="G3" s="290">
        <f>G4</f>
        <v>24813043</v>
      </c>
    </row>
    <row r="4" spans="1:7" ht="25.5" customHeight="1">
      <c r="A4" s="1203" t="s">
        <v>68</v>
      </c>
      <c r="B4" s="1204"/>
      <c r="C4" s="1204"/>
      <c r="D4" s="1204"/>
      <c r="E4" s="1204"/>
      <c r="F4" s="1205"/>
      <c r="G4" s="554">
        <f>ROUND(G5,0)</f>
        <v>24813043</v>
      </c>
    </row>
    <row r="5" spans="1:9" ht="16.5" thickBot="1">
      <c r="A5" s="1228" t="s">
        <v>39</v>
      </c>
      <c r="B5" s="1229"/>
      <c r="C5" s="1229"/>
      <c r="D5" s="1229"/>
      <c r="E5" s="1229"/>
      <c r="F5" s="1229"/>
      <c r="G5" s="294">
        <f>'Тарификация (2)'!M55</f>
        <v>24813043.004960034</v>
      </c>
      <c r="I5" s="295"/>
    </row>
    <row r="6" spans="1:7" ht="14.25" customHeight="1" thickBot="1">
      <c r="A6" s="296"/>
      <c r="B6" s="296"/>
      <c r="C6" s="296"/>
      <c r="D6" s="296"/>
      <c r="E6" s="296"/>
      <c r="F6" s="296"/>
      <c r="G6" s="297"/>
    </row>
    <row r="7" spans="1:7" ht="34.5" customHeight="1">
      <c r="A7" s="1224" t="s">
        <v>71</v>
      </c>
      <c r="B7" s="1225"/>
      <c r="C7" s="1225"/>
      <c r="D7" s="1225"/>
      <c r="E7" s="1225"/>
      <c r="F7" s="1226"/>
      <c r="G7" s="298">
        <f>G8+G32+G52+G74+G80</f>
        <v>1436245</v>
      </c>
    </row>
    <row r="8" spans="1:7" ht="31.5" customHeight="1">
      <c r="A8" s="1206" t="s">
        <v>174</v>
      </c>
      <c r="B8" s="1207"/>
      <c r="C8" s="1207"/>
      <c r="D8" s="1207"/>
      <c r="E8" s="1207"/>
      <c r="F8" s="1208"/>
      <c r="G8" s="551">
        <f>G28</f>
        <v>34300</v>
      </c>
    </row>
    <row r="9" spans="1:7" ht="15.75">
      <c r="A9" s="1199" t="s">
        <v>73</v>
      </c>
      <c r="B9" s="1200"/>
      <c r="C9" s="1200"/>
      <c r="D9" s="1200"/>
      <c r="E9" s="1200"/>
      <c r="F9" s="1200"/>
      <c r="G9" s="1227"/>
    </row>
    <row r="10" spans="1:7" ht="45">
      <c r="A10" s="299" t="s">
        <v>0</v>
      </c>
      <c r="B10" s="133" t="s">
        <v>45</v>
      </c>
      <c r="C10" s="300" t="s">
        <v>3</v>
      </c>
      <c r="D10" s="300" t="s">
        <v>40</v>
      </c>
      <c r="E10" s="300" t="s">
        <v>74</v>
      </c>
      <c r="F10" s="300" t="s">
        <v>41</v>
      </c>
      <c r="G10" s="301" t="s">
        <v>46</v>
      </c>
    </row>
    <row r="11" spans="1:7" ht="47.25">
      <c r="A11" s="185">
        <v>1</v>
      </c>
      <c r="B11" s="302" t="s">
        <v>337</v>
      </c>
      <c r="C11" s="88">
        <v>3</v>
      </c>
      <c r="D11" s="88">
        <v>7</v>
      </c>
      <c r="E11" s="88">
        <v>350</v>
      </c>
      <c r="F11" s="303">
        <v>1</v>
      </c>
      <c r="G11" s="304">
        <f aca="true" t="shared" si="0" ref="G11:G17">C11*D11*E11*F11</f>
        <v>7350</v>
      </c>
    </row>
    <row r="12" spans="1:7" ht="31.5">
      <c r="A12" s="185">
        <v>2</v>
      </c>
      <c r="B12" s="302" t="s">
        <v>318</v>
      </c>
      <c r="C12" s="88">
        <v>3</v>
      </c>
      <c r="D12" s="88">
        <v>14</v>
      </c>
      <c r="E12" s="88">
        <v>350</v>
      </c>
      <c r="F12" s="303">
        <v>1</v>
      </c>
      <c r="G12" s="304">
        <f t="shared" si="0"/>
        <v>14700</v>
      </c>
    </row>
    <row r="13" spans="1:7" ht="15.75">
      <c r="A13" s="185">
        <v>3</v>
      </c>
      <c r="B13" s="302" t="s">
        <v>319</v>
      </c>
      <c r="C13" s="88">
        <v>1</v>
      </c>
      <c r="D13" s="88">
        <v>7</v>
      </c>
      <c r="E13" s="88">
        <v>350</v>
      </c>
      <c r="F13" s="303">
        <v>1</v>
      </c>
      <c r="G13" s="304">
        <f t="shared" si="0"/>
        <v>2450</v>
      </c>
    </row>
    <row r="14" spans="1:7" ht="15.75">
      <c r="A14" s="185">
        <v>4</v>
      </c>
      <c r="B14" s="302" t="s">
        <v>320</v>
      </c>
      <c r="C14" s="88">
        <v>1</v>
      </c>
      <c r="D14" s="88">
        <v>7</v>
      </c>
      <c r="E14" s="88">
        <v>350</v>
      </c>
      <c r="F14" s="303">
        <v>1</v>
      </c>
      <c r="G14" s="304">
        <f t="shared" si="0"/>
        <v>2450</v>
      </c>
    </row>
    <row r="15" spans="1:7" ht="15.75">
      <c r="A15" s="185">
        <v>5</v>
      </c>
      <c r="B15" s="302" t="s">
        <v>321</v>
      </c>
      <c r="C15" s="88">
        <v>1</v>
      </c>
      <c r="D15" s="88">
        <v>7</v>
      </c>
      <c r="E15" s="88">
        <v>350</v>
      </c>
      <c r="F15" s="303">
        <v>1</v>
      </c>
      <c r="G15" s="304">
        <f t="shared" si="0"/>
        <v>2450</v>
      </c>
    </row>
    <row r="16" spans="1:7" ht="15.75">
      <c r="A16" s="185">
        <v>6</v>
      </c>
      <c r="B16" s="302" t="s">
        <v>322</v>
      </c>
      <c r="C16" s="88">
        <v>1</v>
      </c>
      <c r="D16" s="88">
        <v>7</v>
      </c>
      <c r="E16" s="88">
        <v>350</v>
      </c>
      <c r="F16" s="303">
        <v>1</v>
      </c>
      <c r="G16" s="304">
        <f t="shared" si="0"/>
        <v>2450</v>
      </c>
    </row>
    <row r="17" spans="1:7" ht="15.75">
      <c r="A17" s="185">
        <v>7</v>
      </c>
      <c r="B17" s="302" t="s">
        <v>323</v>
      </c>
      <c r="C17" s="88">
        <v>1</v>
      </c>
      <c r="D17" s="88">
        <v>7</v>
      </c>
      <c r="E17" s="88">
        <v>350</v>
      </c>
      <c r="F17" s="305">
        <v>1</v>
      </c>
      <c r="G17" s="304">
        <f t="shared" si="0"/>
        <v>2450</v>
      </c>
    </row>
    <row r="18" spans="1:7" ht="15.75" hidden="1">
      <c r="A18" s="185"/>
      <c r="B18" s="306"/>
      <c r="C18" s="305"/>
      <c r="D18" s="305"/>
      <c r="E18" s="305"/>
      <c r="F18" s="305"/>
      <c r="G18" s="304"/>
    </row>
    <row r="19" spans="1:7" ht="15.75" hidden="1">
      <c r="A19" s="185"/>
      <c r="B19" s="306"/>
      <c r="C19" s="305"/>
      <c r="D19" s="305"/>
      <c r="E19" s="305"/>
      <c r="F19" s="305"/>
      <c r="G19" s="304"/>
    </row>
    <row r="20" spans="1:7" ht="15.75" hidden="1">
      <c r="A20" s="185"/>
      <c r="B20" s="306"/>
      <c r="C20" s="305"/>
      <c r="D20" s="305"/>
      <c r="E20" s="305"/>
      <c r="F20" s="305"/>
      <c r="G20" s="304"/>
    </row>
    <row r="21" spans="1:7" ht="15.75" hidden="1">
      <c r="A21" s="185"/>
      <c r="B21" s="306"/>
      <c r="C21" s="305"/>
      <c r="D21" s="305"/>
      <c r="E21" s="305"/>
      <c r="F21" s="305"/>
      <c r="G21" s="304"/>
    </row>
    <row r="22" spans="1:7" ht="15.75" hidden="1">
      <c r="A22" s="185"/>
      <c r="B22" s="306"/>
      <c r="C22" s="305"/>
      <c r="D22" s="305"/>
      <c r="E22" s="305"/>
      <c r="F22" s="305"/>
      <c r="G22" s="304"/>
    </row>
    <row r="23" spans="1:7" ht="15.75" hidden="1">
      <c r="A23" s="185"/>
      <c r="B23" s="306"/>
      <c r="C23" s="305"/>
      <c r="D23" s="305"/>
      <c r="E23" s="305"/>
      <c r="F23" s="305"/>
      <c r="G23" s="304"/>
    </row>
    <row r="24" spans="1:7" ht="15.75" hidden="1">
      <c r="A24" s="185"/>
      <c r="B24" s="306"/>
      <c r="C24" s="305"/>
      <c r="D24" s="305"/>
      <c r="E24" s="305"/>
      <c r="F24" s="305"/>
      <c r="G24" s="304"/>
    </row>
    <row r="25" spans="1:7" ht="15.75" hidden="1">
      <c r="A25" s="185"/>
      <c r="B25" s="306"/>
      <c r="C25" s="305"/>
      <c r="D25" s="305"/>
      <c r="E25" s="305"/>
      <c r="F25" s="305"/>
      <c r="G25" s="304"/>
    </row>
    <row r="26" spans="1:7" ht="15.75" hidden="1">
      <c r="A26" s="185"/>
      <c r="B26" s="306"/>
      <c r="C26" s="305"/>
      <c r="D26" s="305"/>
      <c r="E26" s="305"/>
      <c r="F26" s="305"/>
      <c r="G26" s="304"/>
    </row>
    <row r="27" spans="1:7" ht="15.75" hidden="1">
      <c r="A27" s="185" t="s">
        <v>31</v>
      </c>
      <c r="B27" s="306"/>
      <c r="C27" s="305"/>
      <c r="D27" s="305"/>
      <c r="E27" s="305"/>
      <c r="F27" s="305"/>
      <c r="G27" s="307">
        <f>C27*D27*E27*F27</f>
        <v>0</v>
      </c>
    </row>
    <row r="28" spans="1:7" ht="15.75">
      <c r="A28" s="1217" t="s">
        <v>1</v>
      </c>
      <c r="B28" s="1218"/>
      <c r="C28" s="1218"/>
      <c r="D28" s="1218"/>
      <c r="E28" s="1218"/>
      <c r="F28" s="1218"/>
      <c r="G28" s="552">
        <f>SUM(G11:G27)</f>
        <v>34300</v>
      </c>
    </row>
    <row r="29" spans="1:7" ht="15.75">
      <c r="A29" s="553"/>
      <c r="B29" s="1201"/>
      <c r="C29" s="1201"/>
      <c r="D29" s="1201"/>
      <c r="E29" s="1201"/>
      <c r="F29" s="1201"/>
      <c r="G29" s="1202"/>
    </row>
    <row r="30" spans="1:7" ht="15.75" customHeight="1" hidden="1">
      <c r="A30" s="1233"/>
      <c r="B30" s="1201"/>
      <c r="C30" s="1201"/>
      <c r="D30" s="1201"/>
      <c r="E30" s="1201"/>
      <c r="F30" s="1201"/>
      <c r="G30" s="1202"/>
    </row>
    <row r="31" spans="1:7" ht="15.75" customHeight="1">
      <c r="A31" s="1234"/>
      <c r="B31" s="1235"/>
      <c r="C31" s="1235"/>
      <c r="D31" s="1235"/>
      <c r="E31" s="1235"/>
      <c r="F31" s="1235"/>
      <c r="G31" s="1236"/>
    </row>
    <row r="32" spans="1:7" ht="15.75" customHeight="1">
      <c r="A32" s="1209" t="s">
        <v>651</v>
      </c>
      <c r="B32" s="1210"/>
      <c r="C32" s="1210"/>
      <c r="D32" s="1210"/>
      <c r="E32" s="1210"/>
      <c r="F32" s="1211"/>
      <c r="G32" s="550">
        <f>G50</f>
        <v>30000</v>
      </c>
    </row>
    <row r="33" spans="1:7" ht="30" customHeight="1">
      <c r="A33" s="1212" t="s">
        <v>326</v>
      </c>
      <c r="B33" s="1213"/>
      <c r="C33" s="1213"/>
      <c r="D33" s="1213"/>
      <c r="E33" s="1213"/>
      <c r="F33" s="1213"/>
      <c r="G33" s="1214"/>
    </row>
    <row r="34" spans="1:7" ht="31.5">
      <c r="A34" s="299" t="s">
        <v>0</v>
      </c>
      <c r="B34" s="308" t="s">
        <v>42</v>
      </c>
      <c r="C34" s="1215" t="s">
        <v>327</v>
      </c>
      <c r="D34" s="1216"/>
      <c r="E34" s="1219" t="s">
        <v>74</v>
      </c>
      <c r="F34" s="1220"/>
      <c r="G34" s="301" t="s">
        <v>46</v>
      </c>
    </row>
    <row r="35" spans="1:7" ht="32.25" customHeight="1">
      <c r="A35" s="185">
        <v>2</v>
      </c>
      <c r="B35" s="110" t="s">
        <v>325</v>
      </c>
      <c r="C35" s="1196" t="s">
        <v>328</v>
      </c>
      <c r="D35" s="1197"/>
      <c r="E35" s="1196">
        <v>30000</v>
      </c>
      <c r="F35" s="1197"/>
      <c r="G35" s="304">
        <f>E35</f>
        <v>30000</v>
      </c>
    </row>
    <row r="36" spans="1:7" ht="15.75" hidden="1">
      <c r="A36" s="185"/>
      <c r="B36" s="302"/>
      <c r="C36" s="1196"/>
      <c r="D36" s="1197"/>
      <c r="E36" s="1196"/>
      <c r="F36" s="1197"/>
      <c r="G36" s="304"/>
    </row>
    <row r="37" spans="1:7" ht="15.75" hidden="1">
      <c r="A37" s="185"/>
      <c r="B37" s="302"/>
      <c r="C37" s="1196"/>
      <c r="D37" s="1197"/>
      <c r="E37" s="1196"/>
      <c r="F37" s="1197"/>
      <c r="G37" s="304"/>
    </row>
    <row r="38" spans="1:7" ht="15.75" hidden="1">
      <c r="A38" s="185"/>
      <c r="B38" s="302"/>
      <c r="C38" s="1196"/>
      <c r="D38" s="1197"/>
      <c r="E38" s="1196"/>
      <c r="F38" s="1197"/>
      <c r="G38" s="304"/>
    </row>
    <row r="39" spans="1:7" ht="15.75" hidden="1">
      <c r="A39" s="185"/>
      <c r="B39" s="302"/>
      <c r="C39" s="1196"/>
      <c r="D39" s="1197"/>
      <c r="E39" s="1196"/>
      <c r="F39" s="1197"/>
      <c r="G39" s="304"/>
    </row>
    <row r="40" spans="1:7" ht="15.75" hidden="1">
      <c r="A40" s="185"/>
      <c r="B40" s="306"/>
      <c r="C40" s="305"/>
      <c r="D40" s="305"/>
      <c r="E40" s="305"/>
      <c r="F40" s="305"/>
      <c r="G40" s="304"/>
    </row>
    <row r="41" spans="1:7" ht="15.75" hidden="1">
      <c r="A41" s="185"/>
      <c r="B41" s="306"/>
      <c r="C41" s="305"/>
      <c r="D41" s="305"/>
      <c r="E41" s="305"/>
      <c r="F41" s="305"/>
      <c r="G41" s="304"/>
    </row>
    <row r="42" spans="1:7" ht="15.75" hidden="1">
      <c r="A42" s="185"/>
      <c r="B42" s="306"/>
      <c r="C42" s="305"/>
      <c r="D42" s="305"/>
      <c r="E42" s="305"/>
      <c r="F42" s="305"/>
      <c r="G42" s="304"/>
    </row>
    <row r="43" spans="1:7" ht="15.75" hidden="1">
      <c r="A43" s="185"/>
      <c r="B43" s="306"/>
      <c r="C43" s="305"/>
      <c r="D43" s="305"/>
      <c r="E43" s="305"/>
      <c r="F43" s="305"/>
      <c r="G43" s="304"/>
    </row>
    <row r="44" spans="1:7" ht="30.75" customHeight="1" hidden="1">
      <c r="A44" s="185"/>
      <c r="B44" s="306"/>
      <c r="C44" s="305"/>
      <c r="D44" s="305"/>
      <c r="E44" s="305"/>
      <c r="F44" s="305"/>
      <c r="G44" s="304"/>
    </row>
    <row r="45" spans="1:7" ht="31.5" customHeight="1" hidden="1">
      <c r="A45" s="185"/>
      <c r="B45" s="306"/>
      <c r="C45" s="305"/>
      <c r="D45" s="305"/>
      <c r="E45" s="305"/>
      <c r="F45" s="305"/>
      <c r="G45" s="304"/>
    </row>
    <row r="46" spans="1:7" ht="15.75" hidden="1">
      <c r="A46" s="185"/>
      <c r="B46" s="306"/>
      <c r="C46" s="305"/>
      <c r="D46" s="305"/>
      <c r="E46" s="305"/>
      <c r="F46" s="305"/>
      <c r="G46" s="304"/>
    </row>
    <row r="47" spans="1:7" ht="30" customHeight="1" hidden="1">
      <c r="A47" s="185"/>
      <c r="B47" s="306"/>
      <c r="C47" s="305"/>
      <c r="D47" s="305"/>
      <c r="E47" s="305"/>
      <c r="F47" s="305"/>
      <c r="G47" s="304"/>
    </row>
    <row r="48" spans="1:7" ht="15.75" hidden="1">
      <c r="A48" s="185"/>
      <c r="B48" s="306"/>
      <c r="C48" s="305"/>
      <c r="D48" s="305"/>
      <c r="E48" s="305"/>
      <c r="F48" s="305"/>
      <c r="G48" s="304"/>
    </row>
    <row r="49" spans="1:7" ht="15.75" hidden="1">
      <c r="A49" s="185" t="s">
        <v>31</v>
      </c>
      <c r="B49" s="306"/>
      <c r="C49" s="305"/>
      <c r="D49" s="305"/>
      <c r="E49" s="305"/>
      <c r="F49" s="305"/>
      <c r="G49" s="307">
        <f>C49*D49*E49*F49</f>
        <v>0</v>
      </c>
    </row>
    <row r="50" spans="1:7" ht="15.75">
      <c r="A50" s="1199" t="s">
        <v>1</v>
      </c>
      <c r="B50" s="1200"/>
      <c r="C50" s="1200"/>
      <c r="D50" s="1200"/>
      <c r="E50" s="1200"/>
      <c r="F50" s="1200"/>
      <c r="G50" s="552">
        <f>SUM(G35:G49)</f>
        <v>30000</v>
      </c>
    </row>
    <row r="51" spans="1:7" ht="15.75">
      <c r="A51" s="310"/>
      <c r="B51" s="311"/>
      <c r="C51" s="311"/>
      <c r="D51" s="311"/>
      <c r="E51" s="311"/>
      <c r="F51" s="311"/>
      <c r="G51" s="312"/>
    </row>
    <row r="52" spans="1:11" ht="15.75">
      <c r="A52" s="1206" t="s">
        <v>176</v>
      </c>
      <c r="B52" s="1207"/>
      <c r="C52" s="1207"/>
      <c r="D52" s="1207"/>
      <c r="E52" s="1207"/>
      <c r="F52" s="1208"/>
      <c r="G52" s="551">
        <f>G72</f>
        <v>1057245</v>
      </c>
      <c r="H52" s="1252"/>
      <c r="I52" s="1253"/>
      <c r="J52" s="1253"/>
      <c r="K52" s="1253"/>
    </row>
    <row r="53" spans="1:7" ht="15.75">
      <c r="A53" s="1237" t="s">
        <v>12</v>
      </c>
      <c r="B53" s="1238"/>
      <c r="C53" s="1238"/>
      <c r="D53" s="1238"/>
      <c r="E53" s="1238"/>
      <c r="F53" s="1238"/>
      <c r="G53" s="1239"/>
    </row>
    <row r="54" spans="1:7" ht="30">
      <c r="A54" s="313" t="s">
        <v>0</v>
      </c>
      <c r="B54" s="314" t="s">
        <v>43</v>
      </c>
      <c r="C54" s="315" t="s">
        <v>3</v>
      </c>
      <c r="D54" s="1198" t="s">
        <v>42</v>
      </c>
      <c r="E54" s="1198"/>
      <c r="F54" s="315" t="s">
        <v>44</v>
      </c>
      <c r="G54" s="316" t="s">
        <v>46</v>
      </c>
    </row>
    <row r="55" spans="1:7" ht="15.75" customHeight="1">
      <c r="A55" s="185">
        <v>1</v>
      </c>
      <c r="B55" s="186" t="s">
        <v>608</v>
      </c>
      <c r="C55" s="112">
        <v>1</v>
      </c>
      <c r="D55" s="1194" t="s">
        <v>302</v>
      </c>
      <c r="E55" s="1195"/>
      <c r="F55" s="112" t="s">
        <v>641</v>
      </c>
      <c r="G55" s="355">
        <f>(13000+18000+8500)*2</f>
        <v>79000</v>
      </c>
    </row>
    <row r="56" spans="1:7" ht="31.5">
      <c r="A56" s="185">
        <v>2</v>
      </c>
      <c r="B56" s="186" t="s">
        <v>334</v>
      </c>
      <c r="C56" s="112" t="s">
        <v>330</v>
      </c>
      <c r="D56" s="317" t="s">
        <v>329</v>
      </c>
      <c r="E56" s="318"/>
      <c r="F56" s="112" t="s">
        <v>642</v>
      </c>
      <c r="G56" s="355">
        <f>(13000+9100+18000+12600)*2</f>
        <v>105400</v>
      </c>
    </row>
    <row r="57" spans="1:7" ht="15.75">
      <c r="A57" s="185">
        <v>3</v>
      </c>
      <c r="B57" s="186" t="s">
        <v>612</v>
      </c>
      <c r="C57" s="112">
        <v>1</v>
      </c>
      <c r="D57" s="317" t="s">
        <v>613</v>
      </c>
      <c r="E57" s="318"/>
      <c r="F57" s="112" t="s">
        <v>643</v>
      </c>
      <c r="G57" s="355">
        <f>(4800+13000+18000)*2</f>
        <v>71600</v>
      </c>
    </row>
    <row r="58" spans="1:7" ht="15.75">
      <c r="A58" s="185">
        <v>4</v>
      </c>
      <c r="B58" s="186" t="s">
        <v>335</v>
      </c>
      <c r="C58" s="112">
        <v>1</v>
      </c>
      <c r="D58" s="317" t="s">
        <v>280</v>
      </c>
      <c r="E58" s="318"/>
      <c r="F58" s="112" t="s">
        <v>644</v>
      </c>
      <c r="G58" s="355">
        <f>(10000+13000)*2</f>
        <v>46000</v>
      </c>
    </row>
    <row r="59" spans="1:7" ht="15.75" customHeight="1">
      <c r="A59" s="185">
        <v>5</v>
      </c>
      <c r="B59" s="186" t="s">
        <v>336</v>
      </c>
      <c r="C59" s="113">
        <v>1</v>
      </c>
      <c r="D59" s="1194" t="s">
        <v>606</v>
      </c>
      <c r="E59" s="1195"/>
      <c r="F59" s="112" t="s">
        <v>645</v>
      </c>
      <c r="G59" s="355">
        <f>(13000+13000)*2</f>
        <v>52000</v>
      </c>
    </row>
    <row r="60" spans="1:7" ht="15.75" customHeight="1">
      <c r="A60" s="185">
        <v>6</v>
      </c>
      <c r="B60" s="186" t="s">
        <v>336</v>
      </c>
      <c r="C60" s="112">
        <v>1</v>
      </c>
      <c r="D60" s="1194" t="s">
        <v>277</v>
      </c>
      <c r="E60" s="1195"/>
      <c r="F60" s="112" t="s">
        <v>645</v>
      </c>
      <c r="G60" s="355">
        <f>(13000+13000)*2</f>
        <v>52000</v>
      </c>
    </row>
    <row r="61" spans="1:7" ht="15.75">
      <c r="A61" s="185">
        <v>7</v>
      </c>
      <c r="B61" s="186" t="s">
        <v>335</v>
      </c>
      <c r="C61" s="112">
        <v>1</v>
      </c>
      <c r="D61" s="317" t="s">
        <v>288</v>
      </c>
      <c r="E61" s="318"/>
      <c r="F61" s="112" t="s">
        <v>644</v>
      </c>
      <c r="G61" s="355">
        <f>(10000+13000)*2</f>
        <v>46000</v>
      </c>
    </row>
    <row r="62" spans="1:11" ht="31.5">
      <c r="A62" s="185">
        <v>9</v>
      </c>
      <c r="B62" s="186" t="s">
        <v>334</v>
      </c>
      <c r="C62" s="112" t="s">
        <v>330</v>
      </c>
      <c r="D62" s="317" t="s">
        <v>283</v>
      </c>
      <c r="E62" s="318"/>
      <c r="F62" s="112" t="s">
        <v>646</v>
      </c>
      <c r="G62" s="355">
        <f>(13000+18000)*2+((13000+18000)*2)</f>
        <v>124000</v>
      </c>
      <c r="H62" s="1257"/>
      <c r="I62" s="1253"/>
      <c r="J62" s="1253"/>
      <c r="K62" s="1253"/>
    </row>
    <row r="63" spans="1:7" ht="47.25">
      <c r="A63" s="185">
        <v>10</v>
      </c>
      <c r="B63" s="186" t="s">
        <v>611</v>
      </c>
      <c r="C63" s="112" t="s">
        <v>330</v>
      </c>
      <c r="D63" s="317" t="s">
        <v>301</v>
      </c>
      <c r="E63" s="318"/>
      <c r="F63" s="112" t="s">
        <v>647</v>
      </c>
      <c r="G63" s="355">
        <f>(9500+13000+18000)*2+((9500+13000+18000)*1)*1</f>
        <v>121500</v>
      </c>
    </row>
    <row r="64" spans="1:7" ht="31.5">
      <c r="A64" s="185">
        <v>11</v>
      </c>
      <c r="B64" s="186" t="s">
        <v>334</v>
      </c>
      <c r="C64" s="112" t="s">
        <v>331</v>
      </c>
      <c r="D64" s="317" t="s">
        <v>610</v>
      </c>
      <c r="E64" s="318"/>
      <c r="F64" s="112" t="s">
        <v>648</v>
      </c>
      <c r="G64" s="355">
        <f>(13000+18000)*2+((13000+18000)*2)*2</f>
        <v>186000</v>
      </c>
    </row>
    <row r="65" spans="1:7" ht="31.5">
      <c r="A65" s="185">
        <v>12</v>
      </c>
      <c r="B65" s="186" t="s">
        <v>334</v>
      </c>
      <c r="C65" s="112" t="s">
        <v>330</v>
      </c>
      <c r="D65" s="317" t="s">
        <v>273</v>
      </c>
      <c r="E65" s="318"/>
      <c r="F65" s="112" t="s">
        <v>649</v>
      </c>
      <c r="G65" s="355">
        <f>(13000+18000)*2+(9100+12600)*2</f>
        <v>105400</v>
      </c>
    </row>
    <row r="66" spans="1:7" ht="31.5">
      <c r="A66" s="185">
        <v>13</v>
      </c>
      <c r="B66" s="186" t="s">
        <v>333</v>
      </c>
      <c r="C66" s="113" t="s">
        <v>332</v>
      </c>
      <c r="D66" s="317" t="s">
        <v>309</v>
      </c>
      <c r="E66" s="318"/>
      <c r="F66" s="112" t="s">
        <v>650</v>
      </c>
      <c r="G66" s="355">
        <f>(16700)*2*2</f>
        <v>66800</v>
      </c>
    </row>
    <row r="67" spans="1:7" ht="15.75">
      <c r="A67" s="185">
        <v>14</v>
      </c>
      <c r="B67" s="186" t="s">
        <v>609</v>
      </c>
      <c r="C67" s="113">
        <v>1</v>
      </c>
      <c r="D67" s="317" t="s">
        <v>607</v>
      </c>
      <c r="E67" s="318"/>
      <c r="F67" s="112" t="s">
        <v>652</v>
      </c>
      <c r="G67" s="355">
        <v>58000</v>
      </c>
    </row>
    <row r="68" spans="1:7" ht="15.75" customHeight="1">
      <c r="A68" s="185">
        <v>15</v>
      </c>
      <c r="B68" s="186" t="s">
        <v>335</v>
      </c>
      <c r="C68" s="112">
        <v>1</v>
      </c>
      <c r="D68" s="1194" t="s">
        <v>271</v>
      </c>
      <c r="E68" s="1195"/>
      <c r="F68" s="112" t="s">
        <v>644</v>
      </c>
      <c r="G68" s="355">
        <f>(10000+13000)*2</f>
        <v>46000</v>
      </c>
    </row>
    <row r="69" spans="1:7" ht="15.75" hidden="1">
      <c r="A69" s="185">
        <v>16</v>
      </c>
      <c r="B69" s="186"/>
      <c r="C69" s="112"/>
      <c r="D69" s="317"/>
      <c r="E69" s="318"/>
      <c r="F69" s="112"/>
      <c r="G69" s="187"/>
    </row>
    <row r="70" spans="1:7" ht="15.75" hidden="1">
      <c r="A70" s="185">
        <v>17</v>
      </c>
      <c r="B70" s="186"/>
      <c r="C70" s="113"/>
      <c r="D70" s="1194"/>
      <c r="E70" s="1195"/>
      <c r="F70" s="112"/>
      <c r="G70" s="187"/>
    </row>
    <row r="71" spans="1:7" ht="15.75" hidden="1">
      <c r="A71" s="185">
        <v>18</v>
      </c>
      <c r="B71" s="186"/>
      <c r="C71" s="112"/>
      <c r="D71" s="1194"/>
      <c r="E71" s="1195"/>
      <c r="F71" s="112"/>
      <c r="G71" s="187"/>
    </row>
    <row r="72" spans="1:7" ht="15.75">
      <c r="A72" s="1199" t="s">
        <v>1</v>
      </c>
      <c r="B72" s="1200"/>
      <c r="C72" s="1200"/>
      <c r="D72" s="1200"/>
      <c r="E72" s="1200"/>
      <c r="F72" s="1200"/>
      <c r="G72" s="293">
        <f>SUM(G55:G71)-102455</f>
        <v>1057245</v>
      </c>
    </row>
    <row r="73" spans="1:7" ht="30.75" customHeight="1">
      <c r="A73" s="319"/>
      <c r="B73" s="320"/>
      <c r="C73" s="320"/>
      <c r="D73" s="320"/>
      <c r="E73" s="320"/>
      <c r="F73" s="320"/>
      <c r="G73" s="321"/>
    </row>
    <row r="74" spans="1:7" ht="15.75" customHeight="1">
      <c r="A74" s="1206" t="s">
        <v>87</v>
      </c>
      <c r="B74" s="1207"/>
      <c r="C74" s="1207"/>
      <c r="D74" s="1207"/>
      <c r="E74" s="1207"/>
      <c r="F74" s="1208"/>
      <c r="G74" s="551">
        <f>G78</f>
        <v>30000</v>
      </c>
    </row>
    <row r="75" spans="1:7" ht="15.75">
      <c r="A75" s="1242" t="s">
        <v>90</v>
      </c>
      <c r="B75" s="1243"/>
      <c r="C75" s="1243"/>
      <c r="D75" s="1243"/>
      <c r="E75" s="1243"/>
      <c r="F75" s="1243"/>
      <c r="G75" s="1244"/>
    </row>
    <row r="76" spans="1:7" ht="31.5" customHeight="1">
      <c r="A76" s="322" t="s">
        <v>0</v>
      </c>
      <c r="B76" s="308" t="s">
        <v>42</v>
      </c>
      <c r="C76" s="1248" t="s">
        <v>43</v>
      </c>
      <c r="D76" s="1249"/>
      <c r="E76" s="1250"/>
      <c r="F76" s="133" t="s">
        <v>4</v>
      </c>
      <c r="G76" s="323" t="s">
        <v>46</v>
      </c>
    </row>
    <row r="77" spans="1:10" ht="35.25" customHeight="1">
      <c r="A77" s="322">
        <v>1</v>
      </c>
      <c r="B77" s="110" t="s">
        <v>325</v>
      </c>
      <c r="C77" s="1196" t="s">
        <v>324</v>
      </c>
      <c r="D77" s="1251"/>
      <c r="E77" s="1197"/>
      <c r="F77" s="324" t="s">
        <v>666</v>
      </c>
      <c r="G77" s="354">
        <v>30000</v>
      </c>
      <c r="J77" s="295"/>
    </row>
    <row r="78" spans="1:7" ht="15.75" customHeight="1">
      <c r="A78" s="1254" t="s">
        <v>1</v>
      </c>
      <c r="B78" s="1255"/>
      <c r="C78" s="1255"/>
      <c r="D78" s="1255"/>
      <c r="E78" s="1255"/>
      <c r="F78" s="1256"/>
      <c r="G78" s="326">
        <f>SUM(G77:G77)</f>
        <v>30000</v>
      </c>
    </row>
    <row r="79" spans="1:7" ht="30.75" customHeight="1">
      <c r="A79" s="319"/>
      <c r="B79" s="320"/>
      <c r="C79" s="320"/>
      <c r="D79" s="320"/>
      <c r="E79" s="320"/>
      <c r="F79" s="320"/>
      <c r="G79" s="321"/>
    </row>
    <row r="80" spans="1:7" ht="15.75" customHeight="1">
      <c r="A80" s="1209" t="s">
        <v>80</v>
      </c>
      <c r="B80" s="1210"/>
      <c r="C80" s="1210"/>
      <c r="D80" s="1210"/>
      <c r="E80" s="1210"/>
      <c r="F80" s="1211"/>
      <c r="G80" s="550">
        <f>G100+G121</f>
        <v>284700</v>
      </c>
    </row>
    <row r="81" spans="1:7" ht="15.75">
      <c r="A81" s="1242" t="s">
        <v>69</v>
      </c>
      <c r="B81" s="1243"/>
      <c r="C81" s="1243"/>
      <c r="D81" s="1243"/>
      <c r="E81" s="1243"/>
      <c r="F81" s="1243"/>
      <c r="G81" s="1244"/>
    </row>
    <row r="82" spans="1:7" ht="31.5" customHeight="1">
      <c r="A82" s="327" t="s">
        <v>0</v>
      </c>
      <c r="B82" s="88" t="s">
        <v>50</v>
      </c>
      <c r="C82" s="328" t="s">
        <v>3</v>
      </c>
      <c r="D82" s="328" t="s">
        <v>4</v>
      </c>
      <c r="E82" s="328" t="s">
        <v>51</v>
      </c>
      <c r="F82" s="328" t="s">
        <v>41</v>
      </c>
      <c r="G82" s="301" t="s">
        <v>46</v>
      </c>
    </row>
    <row r="83" spans="1:7" ht="58.5" customHeight="1">
      <c r="A83" s="299">
        <v>1</v>
      </c>
      <c r="B83" s="302" t="s">
        <v>337</v>
      </c>
      <c r="C83" s="88">
        <v>4</v>
      </c>
      <c r="D83" s="353">
        <v>13000</v>
      </c>
      <c r="E83" s="331">
        <f>D83*C83*2</f>
        <v>104000</v>
      </c>
      <c r="F83" s="303">
        <v>1</v>
      </c>
      <c r="G83" s="354">
        <f>E83*F83</f>
        <v>104000</v>
      </c>
    </row>
    <row r="84" spans="1:7" ht="39" customHeight="1">
      <c r="A84" s="299">
        <v>2</v>
      </c>
      <c r="B84" s="302" t="s">
        <v>318</v>
      </c>
      <c r="C84" s="88">
        <v>3</v>
      </c>
      <c r="D84" s="353">
        <v>13000</v>
      </c>
      <c r="E84" s="331">
        <f aca="true" t="shared" si="1" ref="E84:E89">D84*C84*2</f>
        <v>78000</v>
      </c>
      <c r="F84" s="303">
        <v>1</v>
      </c>
      <c r="G84" s="354">
        <f>E84*F84</f>
        <v>78000</v>
      </c>
    </row>
    <row r="85" spans="1:7" ht="15.75">
      <c r="A85" s="299">
        <v>3</v>
      </c>
      <c r="B85" s="302" t="s">
        <v>319</v>
      </c>
      <c r="C85" s="88">
        <v>1</v>
      </c>
      <c r="D85" s="353">
        <v>5150</v>
      </c>
      <c r="E85" s="331">
        <f t="shared" si="1"/>
        <v>10300</v>
      </c>
      <c r="F85" s="303">
        <v>1</v>
      </c>
      <c r="G85" s="354">
        <f aca="true" t="shared" si="2" ref="G85:G91">E85*F85</f>
        <v>10300</v>
      </c>
    </row>
    <row r="86" spans="1:7" ht="15.75">
      <c r="A86" s="299">
        <v>4</v>
      </c>
      <c r="B86" s="302" t="s">
        <v>320</v>
      </c>
      <c r="C86" s="88">
        <v>1</v>
      </c>
      <c r="D86" s="353">
        <v>9500</v>
      </c>
      <c r="E86" s="331">
        <f t="shared" si="1"/>
        <v>19000</v>
      </c>
      <c r="F86" s="303">
        <v>1</v>
      </c>
      <c r="G86" s="354">
        <f t="shared" si="2"/>
        <v>19000</v>
      </c>
    </row>
    <row r="87" spans="1:7" ht="15.75">
      <c r="A87" s="299">
        <v>5</v>
      </c>
      <c r="B87" s="302" t="s">
        <v>321</v>
      </c>
      <c r="C87" s="88">
        <v>1</v>
      </c>
      <c r="D87" s="353">
        <v>4100</v>
      </c>
      <c r="E87" s="331">
        <f t="shared" si="1"/>
        <v>8200</v>
      </c>
      <c r="F87" s="303">
        <v>1</v>
      </c>
      <c r="G87" s="354">
        <f t="shared" si="2"/>
        <v>8200</v>
      </c>
    </row>
    <row r="88" spans="1:7" ht="15.75">
      <c r="A88" s="299">
        <v>6</v>
      </c>
      <c r="B88" s="302" t="s">
        <v>322</v>
      </c>
      <c r="C88" s="88">
        <v>1</v>
      </c>
      <c r="D88" s="353">
        <v>5200</v>
      </c>
      <c r="E88" s="331">
        <f t="shared" si="1"/>
        <v>10400</v>
      </c>
      <c r="F88" s="303">
        <v>1</v>
      </c>
      <c r="G88" s="354">
        <f t="shared" si="2"/>
        <v>10400</v>
      </c>
    </row>
    <row r="89" spans="1:7" ht="15.75">
      <c r="A89" s="299">
        <v>7</v>
      </c>
      <c r="B89" s="302" t="s">
        <v>323</v>
      </c>
      <c r="C89" s="88">
        <v>1</v>
      </c>
      <c r="D89" s="353">
        <v>8500</v>
      </c>
      <c r="E89" s="331">
        <f t="shared" si="1"/>
        <v>17000</v>
      </c>
      <c r="F89" s="303">
        <v>1</v>
      </c>
      <c r="G89" s="354">
        <f t="shared" si="2"/>
        <v>17000</v>
      </c>
    </row>
    <row r="90" spans="1:7" ht="15.75" hidden="1">
      <c r="A90" s="299"/>
      <c r="B90" s="306"/>
      <c r="C90" s="305"/>
      <c r="D90" s="330"/>
      <c r="E90" s="305"/>
      <c r="F90" s="305"/>
      <c r="G90" s="304">
        <f t="shared" si="2"/>
        <v>0</v>
      </c>
    </row>
    <row r="91" spans="1:7" ht="15.75" hidden="1">
      <c r="A91" s="299"/>
      <c r="B91" s="306"/>
      <c r="C91" s="305"/>
      <c r="D91" s="330"/>
      <c r="E91" s="305"/>
      <c r="F91" s="305"/>
      <c r="G91" s="304">
        <f t="shared" si="2"/>
        <v>0</v>
      </c>
    </row>
    <row r="92" spans="1:7" ht="15.75" hidden="1">
      <c r="A92" s="299"/>
      <c r="B92" s="306"/>
      <c r="C92" s="305"/>
      <c r="D92" s="330"/>
      <c r="E92" s="305"/>
      <c r="F92" s="305"/>
      <c r="G92" s="304"/>
    </row>
    <row r="93" spans="1:7" ht="15.75" hidden="1">
      <c r="A93" s="299"/>
      <c r="B93" s="306"/>
      <c r="C93" s="305"/>
      <c r="D93" s="330"/>
      <c r="E93" s="305"/>
      <c r="F93" s="305"/>
      <c r="G93" s="304"/>
    </row>
    <row r="94" spans="1:7" ht="15.75" hidden="1">
      <c r="A94" s="299"/>
      <c r="B94" s="306"/>
      <c r="C94" s="305"/>
      <c r="D94" s="330"/>
      <c r="E94" s="305"/>
      <c r="F94" s="305"/>
      <c r="G94" s="304"/>
    </row>
    <row r="95" spans="1:7" ht="15.75" hidden="1">
      <c r="A95" s="299"/>
      <c r="B95" s="306"/>
      <c r="C95" s="305"/>
      <c r="D95" s="330"/>
      <c r="E95" s="305"/>
      <c r="F95" s="305"/>
      <c r="G95" s="304"/>
    </row>
    <row r="96" spans="1:7" ht="15.75" hidden="1">
      <c r="A96" s="299"/>
      <c r="B96" s="306"/>
      <c r="C96" s="305"/>
      <c r="D96" s="330"/>
      <c r="E96" s="305"/>
      <c r="F96" s="305"/>
      <c r="G96" s="304"/>
    </row>
    <row r="97" spans="1:7" ht="15.75" hidden="1">
      <c r="A97" s="299"/>
      <c r="B97" s="306"/>
      <c r="C97" s="305"/>
      <c r="D97" s="330"/>
      <c r="E97" s="305"/>
      <c r="F97" s="305"/>
      <c r="G97" s="304"/>
    </row>
    <row r="98" spans="1:7" ht="15.75" hidden="1">
      <c r="A98" s="299"/>
      <c r="B98" s="306"/>
      <c r="C98" s="305"/>
      <c r="D98" s="330"/>
      <c r="E98" s="305"/>
      <c r="F98" s="305"/>
      <c r="G98" s="304"/>
    </row>
    <row r="99" spans="1:7" ht="15.75" hidden="1">
      <c r="A99" s="185" t="s">
        <v>31</v>
      </c>
      <c r="B99" s="306"/>
      <c r="C99" s="305"/>
      <c r="D99" s="305"/>
      <c r="E99" s="305">
        <f>C99*D99*2</f>
        <v>0</v>
      </c>
      <c r="F99" s="305"/>
      <c r="G99" s="307">
        <f>E99*F99</f>
        <v>0</v>
      </c>
    </row>
    <row r="100" spans="1:7" ht="15.75">
      <c r="A100" s="1199" t="s">
        <v>1</v>
      </c>
      <c r="B100" s="1200"/>
      <c r="C100" s="1200"/>
      <c r="D100" s="1200"/>
      <c r="E100" s="1200"/>
      <c r="F100" s="1200"/>
      <c r="G100" s="293">
        <f>SUM(G83:G99)</f>
        <v>246900</v>
      </c>
    </row>
    <row r="101" spans="1:7" ht="12.75">
      <c r="A101" s="319"/>
      <c r="B101" s="320"/>
      <c r="C101" s="320"/>
      <c r="D101" s="320"/>
      <c r="E101" s="320"/>
      <c r="F101" s="320"/>
      <c r="G101" s="321"/>
    </row>
    <row r="102" spans="1:7" ht="15.75">
      <c r="A102" s="1199" t="s">
        <v>72</v>
      </c>
      <c r="B102" s="1200"/>
      <c r="C102" s="1200"/>
      <c r="D102" s="1200"/>
      <c r="E102" s="1200"/>
      <c r="F102" s="1200"/>
      <c r="G102" s="1227"/>
    </row>
    <row r="103" spans="1:7" ht="30">
      <c r="A103" s="299" t="s">
        <v>0</v>
      </c>
      <c r="B103" s="88" t="s">
        <v>63</v>
      </c>
      <c r="C103" s="328" t="s">
        <v>3</v>
      </c>
      <c r="D103" s="328" t="s">
        <v>64</v>
      </c>
      <c r="E103" s="328" t="s">
        <v>74</v>
      </c>
      <c r="F103" s="328" t="s">
        <v>65</v>
      </c>
      <c r="G103" s="301" t="s">
        <v>46</v>
      </c>
    </row>
    <row r="104" spans="1:7" ht="47.25">
      <c r="A104" s="299">
        <v>1</v>
      </c>
      <c r="B104" s="302" t="s">
        <v>317</v>
      </c>
      <c r="C104" s="88">
        <v>4</v>
      </c>
      <c r="D104" s="331">
        <v>6</v>
      </c>
      <c r="E104" s="88">
        <v>550</v>
      </c>
      <c r="F104" s="305">
        <v>1</v>
      </c>
      <c r="G104" s="304">
        <f>C104*D104*E104*F104</f>
        <v>13200</v>
      </c>
    </row>
    <row r="105" spans="1:7" ht="31.5">
      <c r="A105" s="299">
        <v>2</v>
      </c>
      <c r="B105" s="302" t="s">
        <v>318</v>
      </c>
      <c r="C105" s="88">
        <v>3</v>
      </c>
      <c r="D105" s="331">
        <v>13</v>
      </c>
      <c r="E105" s="88">
        <v>550</v>
      </c>
      <c r="F105" s="305">
        <v>1</v>
      </c>
      <c r="G105" s="304">
        <f aca="true" t="shared" si="3" ref="G105:G111">C105*D105*E105*F105</f>
        <v>21450</v>
      </c>
    </row>
    <row r="106" spans="1:7" s="357" customFormat="1" ht="15.75">
      <c r="A106" s="299">
        <v>3</v>
      </c>
      <c r="B106" s="232" t="s">
        <v>623</v>
      </c>
      <c r="C106" s="88">
        <v>1</v>
      </c>
      <c r="D106" s="331">
        <v>6</v>
      </c>
      <c r="E106" s="88">
        <v>105</v>
      </c>
      <c r="F106" s="305">
        <v>1</v>
      </c>
      <c r="G106" s="304">
        <f t="shared" si="3"/>
        <v>630</v>
      </c>
    </row>
    <row r="107" spans="1:7" ht="15.75">
      <c r="A107" s="299">
        <v>4</v>
      </c>
      <c r="B107" s="302" t="s">
        <v>624</v>
      </c>
      <c r="C107" s="88">
        <v>1</v>
      </c>
      <c r="D107" s="331">
        <v>6</v>
      </c>
      <c r="E107" s="88">
        <v>105</v>
      </c>
      <c r="F107" s="305">
        <v>1</v>
      </c>
      <c r="G107" s="304">
        <f t="shared" si="3"/>
        <v>630</v>
      </c>
    </row>
    <row r="108" spans="1:7" ht="15.75">
      <c r="A108" s="299">
        <v>5</v>
      </c>
      <c r="B108" s="302" t="s">
        <v>625</v>
      </c>
      <c r="C108" s="88">
        <v>1</v>
      </c>
      <c r="D108" s="331">
        <v>6</v>
      </c>
      <c r="E108" s="88">
        <v>105</v>
      </c>
      <c r="F108" s="305">
        <v>1</v>
      </c>
      <c r="G108" s="304">
        <f t="shared" si="3"/>
        <v>630</v>
      </c>
    </row>
    <row r="109" spans="1:7" ht="15.75">
      <c r="A109" s="299">
        <v>6</v>
      </c>
      <c r="B109" s="302" t="s">
        <v>626</v>
      </c>
      <c r="C109" s="88">
        <v>1</v>
      </c>
      <c r="D109" s="331">
        <v>6</v>
      </c>
      <c r="E109" s="88">
        <v>105</v>
      </c>
      <c r="F109" s="305">
        <v>1</v>
      </c>
      <c r="G109" s="304">
        <f t="shared" si="3"/>
        <v>630</v>
      </c>
    </row>
    <row r="110" spans="1:7" ht="15.75">
      <c r="A110" s="299">
        <v>7</v>
      </c>
      <c r="B110" s="302" t="s">
        <v>627</v>
      </c>
      <c r="C110" s="88">
        <v>1</v>
      </c>
      <c r="D110" s="331">
        <v>6</v>
      </c>
      <c r="E110" s="88">
        <v>105</v>
      </c>
      <c r="F110" s="305">
        <v>1</v>
      </c>
      <c r="G110" s="304">
        <f t="shared" si="3"/>
        <v>630</v>
      </c>
    </row>
    <row r="111" spans="1:7" ht="15.75" hidden="1">
      <c r="A111" s="299"/>
      <c r="B111" s="306"/>
      <c r="C111" s="305"/>
      <c r="D111" s="305"/>
      <c r="E111" s="332"/>
      <c r="F111" s="305"/>
      <c r="G111" s="304">
        <f t="shared" si="3"/>
        <v>0</v>
      </c>
    </row>
    <row r="112" spans="1:7" ht="15.75" hidden="1">
      <c r="A112" s="299"/>
      <c r="B112" s="306"/>
      <c r="C112" s="305"/>
      <c r="D112" s="305"/>
      <c r="E112" s="332"/>
      <c r="F112" s="305"/>
      <c r="G112" s="304"/>
    </row>
    <row r="113" spans="1:7" ht="15.75" hidden="1">
      <c r="A113" s="299"/>
      <c r="B113" s="306"/>
      <c r="C113" s="305"/>
      <c r="D113" s="305"/>
      <c r="E113" s="332"/>
      <c r="F113" s="305"/>
      <c r="G113" s="304"/>
    </row>
    <row r="114" spans="1:7" ht="15.75" hidden="1">
      <c r="A114" s="299"/>
      <c r="B114" s="306"/>
      <c r="C114" s="305"/>
      <c r="D114" s="305"/>
      <c r="E114" s="332"/>
      <c r="F114" s="305"/>
      <c r="G114" s="304"/>
    </row>
    <row r="115" spans="1:7" ht="15.75" hidden="1">
      <c r="A115" s="299"/>
      <c r="B115" s="306"/>
      <c r="C115" s="305"/>
      <c r="D115" s="305"/>
      <c r="E115" s="332"/>
      <c r="F115" s="305"/>
      <c r="G115" s="304"/>
    </row>
    <row r="116" spans="1:7" ht="15.75" hidden="1">
      <c r="A116" s="299"/>
      <c r="B116" s="306"/>
      <c r="C116" s="305"/>
      <c r="D116" s="305"/>
      <c r="E116" s="332"/>
      <c r="F116" s="305"/>
      <c r="G116" s="304"/>
    </row>
    <row r="117" spans="1:7" ht="17.25" customHeight="1" hidden="1">
      <c r="A117" s="299"/>
      <c r="B117" s="306"/>
      <c r="C117" s="305"/>
      <c r="D117" s="305"/>
      <c r="E117" s="332"/>
      <c r="F117" s="305"/>
      <c r="G117" s="304"/>
    </row>
    <row r="118" spans="1:7" ht="17.25" customHeight="1" hidden="1">
      <c r="A118" s="299"/>
      <c r="B118" s="306"/>
      <c r="C118" s="305"/>
      <c r="D118" s="305"/>
      <c r="E118" s="332"/>
      <c r="F118" s="305"/>
      <c r="G118" s="304"/>
    </row>
    <row r="119" spans="1:7" ht="15.75" hidden="1">
      <c r="A119" s="299"/>
      <c r="B119" s="306"/>
      <c r="C119" s="305"/>
      <c r="D119" s="305"/>
      <c r="E119" s="332"/>
      <c r="F119" s="305"/>
      <c r="G119" s="304"/>
    </row>
    <row r="120" spans="1:7" ht="15.75" hidden="1">
      <c r="A120" s="185" t="s">
        <v>31</v>
      </c>
      <c r="B120" s="306"/>
      <c r="C120" s="305"/>
      <c r="D120" s="305"/>
      <c r="E120" s="332"/>
      <c r="F120" s="305"/>
      <c r="G120" s="307">
        <f>C120*D120*E120*F120</f>
        <v>0</v>
      </c>
    </row>
    <row r="121" spans="1:7" ht="16.5" thickBot="1">
      <c r="A121" s="1240" t="s">
        <v>1</v>
      </c>
      <c r="B121" s="1241"/>
      <c r="C121" s="1241"/>
      <c r="D121" s="1241"/>
      <c r="E121" s="1241"/>
      <c r="F121" s="1241"/>
      <c r="G121" s="333">
        <f>SUM(G104:G120)</f>
        <v>37800</v>
      </c>
    </row>
    <row r="122" ht="13.5" thickBot="1"/>
    <row r="123" ht="12.75" hidden="1"/>
    <row r="124" spans="1:7" ht="46.5" customHeight="1" hidden="1">
      <c r="A124" s="1224" t="s">
        <v>79</v>
      </c>
      <c r="B124" s="1225"/>
      <c r="C124" s="1225"/>
      <c r="D124" s="1225"/>
      <c r="E124" s="1225"/>
      <c r="F124" s="1226"/>
      <c r="G124" s="334">
        <f>G129+G135</f>
        <v>0</v>
      </c>
    </row>
    <row r="125" spans="1:7" ht="24.75" customHeight="1" hidden="1">
      <c r="A125" s="1245" t="s">
        <v>80</v>
      </c>
      <c r="B125" s="1246"/>
      <c r="C125" s="1246"/>
      <c r="D125" s="1246"/>
      <c r="E125" s="1246"/>
      <c r="F125" s="1246"/>
      <c r="G125" s="1247"/>
    </row>
    <row r="126" spans="1:7" ht="30" customHeight="1" hidden="1">
      <c r="A126" s="335" t="s">
        <v>0</v>
      </c>
      <c r="B126" s="1230" t="s">
        <v>52</v>
      </c>
      <c r="C126" s="1231"/>
      <c r="D126" s="1232"/>
      <c r="E126" s="336" t="s">
        <v>48</v>
      </c>
      <c r="F126" s="336" t="s">
        <v>49</v>
      </c>
      <c r="G126" s="325" t="s">
        <v>46</v>
      </c>
    </row>
    <row r="127" spans="1:7" ht="15.75" customHeight="1" hidden="1">
      <c r="A127" s="335">
        <v>1</v>
      </c>
      <c r="B127" s="1261"/>
      <c r="C127" s="1262"/>
      <c r="D127" s="1263"/>
      <c r="E127" s="329"/>
      <c r="F127" s="329"/>
      <c r="G127" s="337">
        <f>E127*F127</f>
        <v>0</v>
      </c>
    </row>
    <row r="128" spans="1:7" ht="15.75" customHeight="1" hidden="1">
      <c r="A128" s="338" t="s">
        <v>31</v>
      </c>
      <c r="B128" s="1261"/>
      <c r="C128" s="1262"/>
      <c r="D128" s="1263"/>
      <c r="E128" s="339"/>
      <c r="F128" s="339"/>
      <c r="G128" s="340">
        <f>E128*F128</f>
        <v>0</v>
      </c>
    </row>
    <row r="129" spans="1:7" ht="15.75" customHeight="1" hidden="1">
      <c r="A129" s="1264" t="s">
        <v>1</v>
      </c>
      <c r="B129" s="1265"/>
      <c r="C129" s="1265"/>
      <c r="D129" s="1266"/>
      <c r="E129" s="341"/>
      <c r="F129" s="342"/>
      <c r="G129" s="343">
        <f>SUM(G127:G128)</f>
        <v>0</v>
      </c>
    </row>
    <row r="130" spans="1:7" ht="15.75" hidden="1">
      <c r="A130" s="291"/>
      <c r="B130" s="292"/>
      <c r="C130" s="292"/>
      <c r="D130" s="292"/>
      <c r="E130" s="344"/>
      <c r="F130" s="345"/>
      <c r="G130" s="346"/>
    </row>
    <row r="131" spans="1:7" ht="15.75" customHeight="1" hidden="1">
      <c r="A131" s="1245" t="s">
        <v>183</v>
      </c>
      <c r="B131" s="1246"/>
      <c r="C131" s="1246"/>
      <c r="D131" s="1246"/>
      <c r="E131" s="1246"/>
      <c r="F131" s="1246"/>
      <c r="G131" s="1247"/>
    </row>
    <row r="132" spans="1:7" ht="31.5" customHeight="1" hidden="1">
      <c r="A132" s="335" t="s">
        <v>0</v>
      </c>
      <c r="B132" s="1230" t="s">
        <v>78</v>
      </c>
      <c r="C132" s="1231"/>
      <c r="D132" s="1232"/>
      <c r="E132" s="336" t="s">
        <v>48</v>
      </c>
      <c r="F132" s="336" t="s">
        <v>49</v>
      </c>
      <c r="G132" s="325" t="s">
        <v>46</v>
      </c>
    </row>
    <row r="133" spans="1:7" ht="15.75" customHeight="1" hidden="1">
      <c r="A133" s="335">
        <v>1</v>
      </c>
      <c r="B133" s="1261"/>
      <c r="C133" s="1262"/>
      <c r="D133" s="1263"/>
      <c r="E133" s="329"/>
      <c r="F133" s="329"/>
      <c r="G133" s="337">
        <f>E133*F133</f>
        <v>0</v>
      </c>
    </row>
    <row r="134" spans="1:7" ht="15.75" customHeight="1" hidden="1">
      <c r="A134" s="338" t="s">
        <v>31</v>
      </c>
      <c r="B134" s="1261"/>
      <c r="C134" s="1262"/>
      <c r="D134" s="1263"/>
      <c r="E134" s="339"/>
      <c r="F134" s="339"/>
      <c r="G134" s="340">
        <f>E134*F134</f>
        <v>0</v>
      </c>
    </row>
    <row r="135" spans="1:7" ht="16.5" customHeight="1" hidden="1" thickBot="1">
      <c r="A135" s="1258" t="s">
        <v>1</v>
      </c>
      <c r="B135" s="1259"/>
      <c r="C135" s="1259"/>
      <c r="D135" s="1260"/>
      <c r="E135" s="347"/>
      <c r="F135" s="348"/>
      <c r="G135" s="349">
        <f>SUM(G133:G134)</f>
        <v>0</v>
      </c>
    </row>
    <row r="136" spans="1:7" ht="31.5" customHeight="1" hidden="1" thickBot="1">
      <c r="A136" s="350"/>
      <c r="B136" s="350"/>
      <c r="C136" s="350"/>
      <c r="D136" s="350"/>
      <c r="E136" s="351"/>
      <c r="F136" s="320"/>
      <c r="G136" s="351"/>
    </row>
    <row r="137" spans="1:7" ht="50.25" customHeight="1">
      <c r="A137" s="1224" t="s">
        <v>75</v>
      </c>
      <c r="B137" s="1225"/>
      <c r="C137" s="1225"/>
      <c r="D137" s="1225"/>
      <c r="E137" s="1225"/>
      <c r="F137" s="1226"/>
      <c r="G137" s="290">
        <f>G138</f>
        <v>7325964</v>
      </c>
    </row>
    <row r="138" spans="1:7" ht="21" customHeight="1">
      <c r="A138" s="1203" t="s">
        <v>76</v>
      </c>
      <c r="B138" s="1204"/>
      <c r="C138" s="1204"/>
      <c r="D138" s="1204"/>
      <c r="E138" s="1204"/>
      <c r="F138" s="1205"/>
      <c r="G138" s="554">
        <f>ROUND(G139,0)</f>
        <v>7325964</v>
      </c>
    </row>
    <row r="139" spans="1:7" ht="16.5" thickBot="1">
      <c r="A139" s="1228" t="s">
        <v>77</v>
      </c>
      <c r="B139" s="1229"/>
      <c r="C139" s="1229"/>
      <c r="D139" s="1229"/>
      <c r="E139" s="1229"/>
      <c r="F139" s="1229"/>
      <c r="G139" s="352">
        <f>'Тарификация (2)'!M58</f>
        <v>7325963.746217931</v>
      </c>
    </row>
  </sheetData>
  <sheetProtection/>
  <mergeCells count="61">
    <mergeCell ref="B126:D126"/>
    <mergeCell ref="A135:D135"/>
    <mergeCell ref="B134:D134"/>
    <mergeCell ref="B133:D133"/>
    <mergeCell ref="A129:D129"/>
    <mergeCell ref="B128:D128"/>
    <mergeCell ref="B127:D127"/>
    <mergeCell ref="A131:G131"/>
    <mergeCell ref="H52:K52"/>
    <mergeCell ref="A80:F80"/>
    <mergeCell ref="A78:F78"/>
    <mergeCell ref="A102:G102"/>
    <mergeCell ref="A72:F72"/>
    <mergeCell ref="D60:E60"/>
    <mergeCell ref="D68:E68"/>
    <mergeCell ref="H62:K62"/>
    <mergeCell ref="D59:E59"/>
    <mergeCell ref="A52:F52"/>
    <mergeCell ref="A125:G125"/>
    <mergeCell ref="A75:G75"/>
    <mergeCell ref="A124:F124"/>
    <mergeCell ref="A74:F74"/>
    <mergeCell ref="C76:E76"/>
    <mergeCell ref="C77:E77"/>
    <mergeCell ref="A30:G31"/>
    <mergeCell ref="E37:F37"/>
    <mergeCell ref="A53:G53"/>
    <mergeCell ref="A121:F121"/>
    <mergeCell ref="A100:F100"/>
    <mergeCell ref="D70:E70"/>
    <mergeCell ref="D71:E71"/>
    <mergeCell ref="A81:G81"/>
    <mergeCell ref="E36:F36"/>
    <mergeCell ref="C39:D39"/>
    <mergeCell ref="A1:G1"/>
    <mergeCell ref="A3:F3"/>
    <mergeCell ref="A7:F7"/>
    <mergeCell ref="A9:G9"/>
    <mergeCell ref="C35:D35"/>
    <mergeCell ref="A139:F139"/>
    <mergeCell ref="A137:F137"/>
    <mergeCell ref="A138:F138"/>
    <mergeCell ref="B132:D132"/>
    <mergeCell ref="A5:F5"/>
    <mergeCell ref="B29:G29"/>
    <mergeCell ref="A4:F4"/>
    <mergeCell ref="C36:D36"/>
    <mergeCell ref="A8:F8"/>
    <mergeCell ref="A32:F32"/>
    <mergeCell ref="A33:G33"/>
    <mergeCell ref="C34:D34"/>
    <mergeCell ref="A28:F28"/>
    <mergeCell ref="E35:F35"/>
    <mergeCell ref="E34:F34"/>
    <mergeCell ref="D55:E55"/>
    <mergeCell ref="E38:F38"/>
    <mergeCell ref="E39:F39"/>
    <mergeCell ref="C37:D37"/>
    <mergeCell ref="D54:E54"/>
    <mergeCell ref="C38:D38"/>
    <mergeCell ref="A50:F50"/>
  </mergeCells>
  <printOptions/>
  <pageMargins left="0.7" right="0.7" top="0.75" bottom="0.75" header="0.3" footer="0.3"/>
  <pageSetup fitToHeight="0" fitToWidth="1" horizontalDpi="600" verticalDpi="600" orientation="portrait" paperSize="9" scale="73"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497"/>
  <sheetViews>
    <sheetView tabSelected="1" zoomScale="90" zoomScaleNormal="90" zoomScaleSheetLayoutView="90" zoomScalePageLayoutView="0" workbookViewId="0" topLeftCell="E325">
      <selection activeCell="J441" sqref="J441"/>
    </sheetView>
  </sheetViews>
  <sheetFormatPr defaultColWidth="9.140625" defaultRowHeight="12.75"/>
  <cols>
    <col min="1" max="1" width="8.7109375" style="188" customWidth="1"/>
    <col min="2" max="2" width="40.28125" style="188" customWidth="1"/>
    <col min="3" max="3" width="21.28125" style="188" customWidth="1"/>
    <col min="4" max="4" width="12.57421875" style="188" customWidth="1"/>
    <col min="5" max="5" width="15.7109375" style="188" customWidth="1"/>
    <col min="6" max="7" width="17.421875" style="188" customWidth="1"/>
    <col min="8" max="8" width="9.140625" style="188" customWidth="1"/>
    <col min="9" max="9" width="16.140625" style="188" customWidth="1"/>
    <col min="10" max="10" width="121.57421875" style="188" customWidth="1"/>
    <col min="11" max="11" width="10.140625" style="188" bestFit="1" customWidth="1"/>
    <col min="12" max="16384" width="9.140625" style="188" customWidth="1"/>
  </cols>
  <sheetData>
    <row r="1" spans="1:7" ht="27.75" customHeight="1">
      <c r="A1" s="1328" t="s">
        <v>82</v>
      </c>
      <c r="B1" s="1329"/>
      <c r="C1" s="1329"/>
      <c r="D1" s="1329"/>
      <c r="E1" s="1329"/>
      <c r="F1" s="1329"/>
      <c r="G1" s="1329"/>
    </row>
    <row r="2" ht="13.5" thickBot="1"/>
    <row r="3" spans="1:7" ht="37.5" customHeight="1" hidden="1">
      <c r="A3" s="1305" t="s">
        <v>171</v>
      </c>
      <c r="B3" s="1306"/>
      <c r="C3" s="1306"/>
      <c r="D3" s="1306"/>
      <c r="E3" s="1306"/>
      <c r="F3" s="1307"/>
      <c r="G3" s="358">
        <f>G8+G14+G20+G26+G32+G38+G44+G50+G56</f>
        <v>0</v>
      </c>
    </row>
    <row r="4" spans="1:7" ht="15.75" hidden="1">
      <c r="A4" s="1212" t="s">
        <v>86</v>
      </c>
      <c r="B4" s="1213"/>
      <c r="C4" s="1213"/>
      <c r="D4" s="1213"/>
      <c r="E4" s="1213"/>
      <c r="F4" s="1213"/>
      <c r="G4" s="1214"/>
    </row>
    <row r="5" spans="1:7" ht="31.5" customHeight="1" hidden="1">
      <c r="A5" s="335" t="s">
        <v>0</v>
      </c>
      <c r="B5" s="1311" t="s">
        <v>52</v>
      </c>
      <c r="C5" s="1311"/>
      <c r="D5" s="88" t="s">
        <v>5</v>
      </c>
      <c r="E5" s="88" t="s">
        <v>48</v>
      </c>
      <c r="F5" s="88" t="s">
        <v>49</v>
      </c>
      <c r="G5" s="325" t="s">
        <v>46</v>
      </c>
    </row>
    <row r="6" spans="1:7" ht="15.75" hidden="1">
      <c r="A6" s="299">
        <v>1</v>
      </c>
      <c r="B6" s="1284" t="s">
        <v>169</v>
      </c>
      <c r="C6" s="1312"/>
      <c r="D6" s="317"/>
      <c r="E6" s="317"/>
      <c r="F6" s="317"/>
      <c r="G6" s="359">
        <f>E6*F6*12</f>
        <v>0</v>
      </c>
    </row>
    <row r="7" spans="1:7" ht="15.75" hidden="1">
      <c r="A7" s="360" t="s">
        <v>31</v>
      </c>
      <c r="B7" s="1284"/>
      <c r="C7" s="1312"/>
      <c r="D7" s="361"/>
      <c r="E7" s="362"/>
      <c r="F7" s="363"/>
      <c r="G7" s="364">
        <f>E7*F7*12</f>
        <v>0</v>
      </c>
    </row>
    <row r="8" spans="1:7" ht="15.75" hidden="1">
      <c r="A8" s="1308" t="s">
        <v>1</v>
      </c>
      <c r="B8" s="1309"/>
      <c r="C8" s="1309"/>
      <c r="D8" s="1309"/>
      <c r="E8" s="1309"/>
      <c r="F8" s="1310"/>
      <c r="G8" s="343">
        <f>SUM(G6:G7)</f>
        <v>0</v>
      </c>
    </row>
    <row r="9" spans="1:7" ht="31.5" customHeight="1" hidden="1">
      <c r="A9" s="367"/>
      <c r="B9" s="368"/>
      <c r="C9" s="368"/>
      <c r="D9" s="368"/>
      <c r="E9" s="368"/>
      <c r="F9" s="368"/>
      <c r="G9" s="369"/>
    </row>
    <row r="10" spans="1:7" ht="15.75" hidden="1">
      <c r="A10" s="1212" t="s">
        <v>97</v>
      </c>
      <c r="B10" s="1213"/>
      <c r="C10" s="1213"/>
      <c r="D10" s="1213"/>
      <c r="E10" s="1213"/>
      <c r="F10" s="1213"/>
      <c r="G10" s="1214"/>
    </row>
    <row r="11" spans="1:7" ht="31.5" hidden="1">
      <c r="A11" s="335" t="s">
        <v>0</v>
      </c>
      <c r="B11" s="79" t="s">
        <v>52</v>
      </c>
      <c r="C11" s="1196" t="s">
        <v>7</v>
      </c>
      <c r="D11" s="1251"/>
      <c r="E11" s="88" t="s">
        <v>60</v>
      </c>
      <c r="F11" s="88" t="s">
        <v>56</v>
      </c>
      <c r="G11" s="325" t="s">
        <v>46</v>
      </c>
    </row>
    <row r="12" spans="1:7" ht="15.75" hidden="1">
      <c r="A12" s="322">
        <v>1</v>
      </c>
      <c r="B12" s="370"/>
      <c r="C12" s="1318"/>
      <c r="D12" s="1319"/>
      <c r="E12" s="371"/>
      <c r="F12" s="372"/>
      <c r="G12" s="373">
        <f>C12*E12*F12</f>
        <v>0</v>
      </c>
    </row>
    <row r="13" spans="1:7" ht="15.75" hidden="1">
      <c r="A13" s="374" t="s">
        <v>31</v>
      </c>
      <c r="B13" s="370"/>
      <c r="C13" s="1324"/>
      <c r="D13" s="1325"/>
      <c r="E13" s="375"/>
      <c r="F13" s="376"/>
      <c r="G13" s="377">
        <f>F13*2</f>
        <v>0</v>
      </c>
    </row>
    <row r="14" spans="1:7" ht="15.75" hidden="1">
      <c r="A14" s="1254" t="s">
        <v>1</v>
      </c>
      <c r="B14" s="1255"/>
      <c r="C14" s="1255"/>
      <c r="D14" s="1255"/>
      <c r="E14" s="1255"/>
      <c r="F14" s="1256"/>
      <c r="G14" s="378">
        <f>SUM(G12:G13)</f>
        <v>0</v>
      </c>
    </row>
    <row r="15" spans="1:7" ht="31.5" customHeight="1" hidden="1">
      <c r="A15" s="367"/>
      <c r="B15" s="368"/>
      <c r="C15" s="368"/>
      <c r="D15" s="368"/>
      <c r="E15" s="368"/>
      <c r="F15" s="368"/>
      <c r="G15" s="369"/>
    </row>
    <row r="16" spans="1:7" ht="15.75" hidden="1">
      <c r="A16" s="1242" t="s">
        <v>85</v>
      </c>
      <c r="B16" s="1243"/>
      <c r="C16" s="1243"/>
      <c r="D16" s="1243"/>
      <c r="E16" s="1243"/>
      <c r="F16" s="1243"/>
      <c r="G16" s="1244"/>
    </row>
    <row r="17" spans="1:7" ht="31.5" hidden="1">
      <c r="A17" s="335" t="s">
        <v>0</v>
      </c>
      <c r="B17" s="336" t="s">
        <v>62</v>
      </c>
      <c r="C17" s="1320" t="s">
        <v>2</v>
      </c>
      <c r="D17" s="1320"/>
      <c r="E17" s="336" t="s">
        <v>7</v>
      </c>
      <c r="F17" s="336" t="s">
        <v>49</v>
      </c>
      <c r="G17" s="325" t="s">
        <v>46</v>
      </c>
    </row>
    <row r="18" spans="1:7" ht="15.75" hidden="1">
      <c r="A18" s="335">
        <v>1</v>
      </c>
      <c r="B18" s="379" t="s">
        <v>172</v>
      </c>
      <c r="C18" s="1261"/>
      <c r="D18" s="1263"/>
      <c r="E18" s="356"/>
      <c r="F18" s="380"/>
      <c r="G18" s="337">
        <f>E18*F18</f>
        <v>0</v>
      </c>
    </row>
    <row r="19" spans="1:7" ht="15.75" hidden="1">
      <c r="A19" s="381" t="s">
        <v>31</v>
      </c>
      <c r="B19" s="379"/>
      <c r="C19" s="1261"/>
      <c r="D19" s="1263"/>
      <c r="E19" s="379"/>
      <c r="F19" s="380"/>
      <c r="G19" s="340">
        <f>E19*F19</f>
        <v>0</v>
      </c>
    </row>
    <row r="20" spans="1:7" ht="15.75" hidden="1">
      <c r="A20" s="1264" t="s">
        <v>1</v>
      </c>
      <c r="B20" s="1265"/>
      <c r="C20" s="1265"/>
      <c r="D20" s="1265"/>
      <c r="E20" s="1265"/>
      <c r="F20" s="1266"/>
      <c r="G20" s="343">
        <f>SUM(G18:G19)</f>
        <v>0</v>
      </c>
    </row>
    <row r="21" spans="1:7" ht="31.5" customHeight="1" hidden="1">
      <c r="A21" s="367"/>
      <c r="B21" s="368"/>
      <c r="C21" s="368"/>
      <c r="D21" s="368"/>
      <c r="E21" s="368"/>
      <c r="F21" s="368"/>
      <c r="G21" s="369"/>
    </row>
    <row r="22" spans="1:7" ht="15.75" hidden="1">
      <c r="A22" s="1242" t="s">
        <v>80</v>
      </c>
      <c r="B22" s="1243"/>
      <c r="C22" s="1243"/>
      <c r="D22" s="1243"/>
      <c r="E22" s="1243"/>
      <c r="F22" s="1243"/>
      <c r="G22" s="1244"/>
    </row>
    <row r="23" spans="1:7" ht="31.5" hidden="1">
      <c r="A23" s="335" t="s">
        <v>0</v>
      </c>
      <c r="B23" s="1287" t="s">
        <v>52</v>
      </c>
      <c r="C23" s="1288"/>
      <c r="D23" s="88" t="s">
        <v>5</v>
      </c>
      <c r="E23" s="309" t="s">
        <v>48</v>
      </c>
      <c r="F23" s="88" t="s">
        <v>49</v>
      </c>
      <c r="G23" s="325" t="s">
        <v>46</v>
      </c>
    </row>
    <row r="24" spans="1:7" ht="15.75" hidden="1">
      <c r="A24" s="299" t="s">
        <v>34</v>
      </c>
      <c r="B24" s="1282" t="s">
        <v>67</v>
      </c>
      <c r="C24" s="1283"/>
      <c r="D24" s="317"/>
      <c r="E24" s="317"/>
      <c r="F24" s="317"/>
      <c r="G24" s="364">
        <f>E24*F24</f>
        <v>0</v>
      </c>
    </row>
    <row r="25" spans="1:7" ht="15.75" hidden="1">
      <c r="A25" s="360" t="s">
        <v>31</v>
      </c>
      <c r="B25" s="1284"/>
      <c r="C25" s="1285"/>
      <c r="D25" s="361"/>
      <c r="E25" s="383"/>
      <c r="F25" s="363"/>
      <c r="G25" s="364">
        <f>E25*F25</f>
        <v>0</v>
      </c>
    </row>
    <row r="26" spans="1:7" ht="15.75" hidden="1">
      <c r="A26" s="1242" t="s">
        <v>1</v>
      </c>
      <c r="B26" s="1243"/>
      <c r="C26" s="1243"/>
      <c r="D26" s="317"/>
      <c r="E26" s="317"/>
      <c r="F26" s="384"/>
      <c r="G26" s="385">
        <f>SUM(G24:G25)</f>
        <v>0</v>
      </c>
    </row>
    <row r="27" spans="1:7" ht="31.5" customHeight="1" hidden="1">
      <c r="A27" s="367"/>
      <c r="B27" s="368"/>
      <c r="C27" s="368"/>
      <c r="D27" s="368"/>
      <c r="E27" s="368"/>
      <c r="F27" s="368"/>
      <c r="G27" s="369"/>
    </row>
    <row r="28" spans="1:7" ht="15.75" hidden="1">
      <c r="A28" s="1242" t="s">
        <v>102</v>
      </c>
      <c r="B28" s="1243"/>
      <c r="C28" s="1243"/>
      <c r="D28" s="1243"/>
      <c r="E28" s="1243"/>
      <c r="F28" s="1243"/>
      <c r="G28" s="1244"/>
    </row>
    <row r="29" spans="1:7" ht="31.5" hidden="1">
      <c r="A29" s="335" t="s">
        <v>0</v>
      </c>
      <c r="B29" s="1287" t="s">
        <v>52</v>
      </c>
      <c r="C29" s="1288"/>
      <c r="D29" s="88" t="s">
        <v>5</v>
      </c>
      <c r="E29" s="309" t="s">
        <v>48</v>
      </c>
      <c r="F29" s="88" t="s">
        <v>49</v>
      </c>
      <c r="G29" s="325" t="s">
        <v>46</v>
      </c>
    </row>
    <row r="30" spans="1:7" ht="32.25" customHeight="1" hidden="1">
      <c r="A30" s="299" t="s">
        <v>34</v>
      </c>
      <c r="B30" s="1316" t="s">
        <v>173</v>
      </c>
      <c r="C30" s="1317"/>
      <c r="D30" s="317"/>
      <c r="E30" s="317"/>
      <c r="F30" s="317"/>
      <c r="G30" s="364">
        <f>E30*F30*12</f>
        <v>0</v>
      </c>
    </row>
    <row r="31" spans="1:7" ht="15.75" hidden="1">
      <c r="A31" s="360" t="s">
        <v>31</v>
      </c>
      <c r="B31" s="1284"/>
      <c r="C31" s="1285"/>
      <c r="D31" s="361"/>
      <c r="E31" s="383"/>
      <c r="F31" s="363"/>
      <c r="G31" s="364">
        <f>E31*F31*12</f>
        <v>0</v>
      </c>
    </row>
    <row r="32" spans="1:7" ht="15.75" hidden="1">
      <c r="A32" s="1242" t="s">
        <v>1</v>
      </c>
      <c r="B32" s="1243"/>
      <c r="C32" s="1243"/>
      <c r="D32" s="317"/>
      <c r="E32" s="317"/>
      <c r="F32" s="384"/>
      <c r="G32" s="385">
        <f>SUM(G30:G31)</f>
        <v>0</v>
      </c>
    </row>
    <row r="33" spans="1:7" ht="31.5" customHeight="1" hidden="1">
      <c r="A33" s="367"/>
      <c r="B33" s="368"/>
      <c r="C33" s="368"/>
      <c r="D33" s="368"/>
      <c r="E33" s="368"/>
      <c r="F33" s="368"/>
      <c r="G33" s="369"/>
    </row>
    <row r="34" spans="1:7" ht="15.75" hidden="1">
      <c r="A34" s="1291" t="s">
        <v>94</v>
      </c>
      <c r="B34" s="1292"/>
      <c r="C34" s="1292"/>
      <c r="D34" s="1292"/>
      <c r="E34" s="1292"/>
      <c r="F34" s="1292"/>
      <c r="G34" s="1293"/>
    </row>
    <row r="35" spans="1:7" ht="31.5" hidden="1">
      <c r="A35" s="335" t="s">
        <v>0</v>
      </c>
      <c r="B35" s="1230" t="s">
        <v>2</v>
      </c>
      <c r="C35" s="1231"/>
      <c r="D35" s="1232"/>
      <c r="E35" s="336" t="s">
        <v>7</v>
      </c>
      <c r="F35" s="336" t="s">
        <v>49</v>
      </c>
      <c r="G35" s="325" t="s">
        <v>46</v>
      </c>
    </row>
    <row r="36" spans="1:7" ht="15.75" hidden="1">
      <c r="A36" s="335">
        <v>1</v>
      </c>
      <c r="B36" s="1313"/>
      <c r="C36" s="1314"/>
      <c r="D36" s="1315"/>
      <c r="E36" s="303"/>
      <c r="F36" s="386"/>
      <c r="G36" s="337">
        <f>E36*F36</f>
        <v>0</v>
      </c>
    </row>
    <row r="37" spans="1:7" ht="15.75" hidden="1">
      <c r="A37" s="381" t="s">
        <v>31</v>
      </c>
      <c r="B37" s="1313"/>
      <c r="C37" s="1314"/>
      <c r="D37" s="1315"/>
      <c r="E37" s="303"/>
      <c r="F37" s="386"/>
      <c r="G37" s="340">
        <f>E37*F37</f>
        <v>0</v>
      </c>
    </row>
    <row r="38" spans="1:7" ht="15.75" hidden="1">
      <c r="A38" s="1264" t="s">
        <v>1</v>
      </c>
      <c r="B38" s="1265"/>
      <c r="C38" s="1265"/>
      <c r="D38" s="1266"/>
      <c r="E38" s="387"/>
      <c r="F38" s="387"/>
      <c r="G38" s="343">
        <f>SUM(G36:G37)</f>
        <v>0</v>
      </c>
    </row>
    <row r="39" spans="1:7" ht="31.5" customHeight="1" hidden="1">
      <c r="A39" s="367"/>
      <c r="B39" s="368"/>
      <c r="C39" s="368"/>
      <c r="D39" s="368"/>
      <c r="E39" s="368"/>
      <c r="F39" s="368"/>
      <c r="G39" s="369"/>
    </row>
    <row r="40" spans="1:7" ht="15.75" hidden="1">
      <c r="A40" s="1264" t="s">
        <v>178</v>
      </c>
      <c r="B40" s="1265"/>
      <c r="C40" s="1265"/>
      <c r="D40" s="1265"/>
      <c r="E40" s="1265"/>
      <c r="F40" s="1265"/>
      <c r="G40" s="1286"/>
    </row>
    <row r="41" spans="1:7" ht="31.5" hidden="1">
      <c r="A41" s="335" t="s">
        <v>0</v>
      </c>
      <c r="B41" s="1287" t="s">
        <v>2</v>
      </c>
      <c r="C41" s="1288"/>
      <c r="D41" s="88" t="s">
        <v>5</v>
      </c>
      <c r="E41" s="88" t="s">
        <v>48</v>
      </c>
      <c r="F41" s="88" t="s">
        <v>49</v>
      </c>
      <c r="G41" s="325" t="s">
        <v>46</v>
      </c>
    </row>
    <row r="42" spans="1:7" ht="15.75" hidden="1">
      <c r="A42" s="335">
        <v>1</v>
      </c>
      <c r="B42" s="1334"/>
      <c r="C42" s="1335"/>
      <c r="D42" s="390"/>
      <c r="E42" s="391"/>
      <c r="F42" s="380"/>
      <c r="G42" s="392">
        <f>E42*F42</f>
        <v>0</v>
      </c>
    </row>
    <row r="43" spans="1:7" ht="15.75" hidden="1">
      <c r="A43" s="185" t="s">
        <v>31</v>
      </c>
      <c r="B43" s="1269"/>
      <c r="C43" s="1270"/>
      <c r="D43" s="393"/>
      <c r="E43" s="394"/>
      <c r="F43" s="383"/>
      <c r="G43" s="395">
        <f>E43*F43</f>
        <v>0</v>
      </c>
    </row>
    <row r="44" spans="1:7" ht="15.75" hidden="1">
      <c r="A44" s="1242" t="s">
        <v>47</v>
      </c>
      <c r="B44" s="1243"/>
      <c r="C44" s="1243"/>
      <c r="D44" s="317"/>
      <c r="E44" s="317"/>
      <c r="F44" s="317"/>
      <c r="G44" s="396">
        <f>SUM(G42:G43)</f>
        <v>0</v>
      </c>
    </row>
    <row r="45" spans="1:7" ht="31.5" customHeight="1" hidden="1">
      <c r="A45" s="365"/>
      <c r="B45" s="366"/>
      <c r="C45" s="366"/>
      <c r="D45" s="366"/>
      <c r="E45" s="366"/>
      <c r="F45" s="366"/>
      <c r="G45" s="346"/>
    </row>
    <row r="46" spans="1:7" ht="33" customHeight="1" hidden="1">
      <c r="A46" s="1308" t="s">
        <v>179</v>
      </c>
      <c r="B46" s="1309"/>
      <c r="C46" s="1309"/>
      <c r="D46" s="1309"/>
      <c r="E46" s="1309"/>
      <c r="F46" s="1309"/>
      <c r="G46" s="1345"/>
    </row>
    <row r="47" spans="1:7" ht="31.5" hidden="1">
      <c r="A47" s="335" t="s">
        <v>0</v>
      </c>
      <c r="B47" s="1287" t="s">
        <v>2</v>
      </c>
      <c r="C47" s="1288"/>
      <c r="D47" s="88" t="s">
        <v>5</v>
      </c>
      <c r="E47" s="88" t="s">
        <v>48</v>
      </c>
      <c r="F47" s="88" t="s">
        <v>49</v>
      </c>
      <c r="G47" s="325" t="s">
        <v>46</v>
      </c>
    </row>
    <row r="48" spans="1:7" ht="15.75" hidden="1">
      <c r="A48" s="335">
        <v>1</v>
      </c>
      <c r="B48" s="1334"/>
      <c r="C48" s="1335"/>
      <c r="D48" s="390"/>
      <c r="E48" s="391"/>
      <c r="F48" s="380"/>
      <c r="G48" s="392">
        <f>E48*F48</f>
        <v>0</v>
      </c>
    </row>
    <row r="49" spans="1:7" ht="15.75" hidden="1">
      <c r="A49" s="185" t="s">
        <v>31</v>
      </c>
      <c r="B49" s="1269"/>
      <c r="C49" s="1270"/>
      <c r="D49" s="393"/>
      <c r="E49" s="394"/>
      <c r="F49" s="383"/>
      <c r="G49" s="395">
        <f>E49*F49</f>
        <v>0</v>
      </c>
    </row>
    <row r="50" spans="1:7" ht="15.75" hidden="1">
      <c r="A50" s="1242" t="s">
        <v>47</v>
      </c>
      <c r="B50" s="1243"/>
      <c r="C50" s="1243"/>
      <c r="D50" s="317"/>
      <c r="E50" s="317"/>
      <c r="F50" s="317"/>
      <c r="G50" s="396">
        <f>SUM(G48:G49)</f>
        <v>0</v>
      </c>
    </row>
    <row r="51" spans="1:7" ht="31.5" customHeight="1" hidden="1">
      <c r="A51" s="367"/>
      <c r="B51" s="368"/>
      <c r="C51" s="368"/>
      <c r="D51" s="368"/>
      <c r="E51" s="368"/>
      <c r="F51" s="368"/>
      <c r="G51" s="369"/>
    </row>
    <row r="52" spans="1:7" ht="31.5" customHeight="1" hidden="1">
      <c r="A52" s="1308" t="s">
        <v>180</v>
      </c>
      <c r="B52" s="1309"/>
      <c r="C52" s="1309"/>
      <c r="D52" s="1309"/>
      <c r="E52" s="1309"/>
      <c r="F52" s="1309"/>
      <c r="G52" s="1345"/>
    </row>
    <row r="53" spans="1:7" ht="31.5" hidden="1">
      <c r="A53" s="335" t="s">
        <v>0</v>
      </c>
      <c r="B53" s="1287" t="s">
        <v>2</v>
      </c>
      <c r="C53" s="1288"/>
      <c r="D53" s="88" t="s">
        <v>5</v>
      </c>
      <c r="E53" s="88" t="s">
        <v>48</v>
      </c>
      <c r="F53" s="88" t="s">
        <v>49</v>
      </c>
      <c r="G53" s="325" t="s">
        <v>46</v>
      </c>
    </row>
    <row r="54" spans="1:7" ht="15.75" hidden="1">
      <c r="A54" s="335">
        <v>1</v>
      </c>
      <c r="B54" s="1334"/>
      <c r="C54" s="1335"/>
      <c r="D54" s="390"/>
      <c r="E54" s="391"/>
      <c r="F54" s="380"/>
      <c r="G54" s="392">
        <f>E54*F54</f>
        <v>0</v>
      </c>
    </row>
    <row r="55" spans="1:7" ht="15.75" hidden="1">
      <c r="A55" s="185" t="s">
        <v>31</v>
      </c>
      <c r="B55" s="1269"/>
      <c r="C55" s="1270"/>
      <c r="D55" s="393"/>
      <c r="E55" s="394"/>
      <c r="F55" s="383"/>
      <c r="G55" s="395">
        <f>E55*F55</f>
        <v>0</v>
      </c>
    </row>
    <row r="56" spans="1:7" ht="16.5" hidden="1" thickBot="1">
      <c r="A56" s="1280" t="s">
        <v>47</v>
      </c>
      <c r="B56" s="1281"/>
      <c r="C56" s="1281"/>
      <c r="D56" s="397"/>
      <c r="E56" s="397"/>
      <c r="F56" s="397"/>
      <c r="G56" s="398">
        <f>SUM(G54:G55)</f>
        <v>0</v>
      </c>
    </row>
    <row r="57" spans="1:7" ht="15.75" hidden="1">
      <c r="A57" s="311"/>
      <c r="B57" s="311"/>
      <c r="C57" s="311"/>
      <c r="D57" s="399"/>
      <c r="E57" s="399"/>
      <c r="F57" s="399"/>
      <c r="G57" s="400"/>
    </row>
    <row r="58" ht="13.5" hidden="1" thickBot="1"/>
    <row r="59" spans="1:7" ht="38.25" customHeight="1" hidden="1">
      <c r="A59" s="1305" t="s">
        <v>84</v>
      </c>
      <c r="B59" s="1306"/>
      <c r="C59" s="1306"/>
      <c r="D59" s="1306"/>
      <c r="E59" s="1306"/>
      <c r="F59" s="1307"/>
      <c r="G59" s="358">
        <f>G64</f>
        <v>0</v>
      </c>
    </row>
    <row r="60" spans="1:7" ht="31.5" customHeight="1" hidden="1">
      <c r="A60" s="1212" t="s">
        <v>85</v>
      </c>
      <c r="B60" s="1213"/>
      <c r="C60" s="1213"/>
      <c r="D60" s="1213"/>
      <c r="E60" s="1213"/>
      <c r="F60" s="1213"/>
      <c r="G60" s="1214"/>
    </row>
    <row r="61" spans="1:7" ht="31.5" customHeight="1" hidden="1">
      <c r="A61" s="335" t="s">
        <v>0</v>
      </c>
      <c r="B61" s="336" t="s">
        <v>62</v>
      </c>
      <c r="C61" s="1230" t="s">
        <v>2</v>
      </c>
      <c r="D61" s="1232"/>
      <c r="E61" s="336" t="s">
        <v>7</v>
      </c>
      <c r="F61" s="336" t="s">
        <v>49</v>
      </c>
      <c r="G61" s="325" t="s">
        <v>46</v>
      </c>
    </row>
    <row r="62" spans="1:7" ht="15.75" hidden="1">
      <c r="A62" s="335">
        <v>1</v>
      </c>
      <c r="B62" s="379"/>
      <c r="C62" s="1261"/>
      <c r="D62" s="1263"/>
      <c r="E62" s="356"/>
      <c r="F62" s="380"/>
      <c r="G62" s="337">
        <f>E62*F62</f>
        <v>0</v>
      </c>
    </row>
    <row r="63" spans="1:7" ht="15.75" hidden="1">
      <c r="A63" s="381" t="s">
        <v>31</v>
      </c>
      <c r="B63" s="379"/>
      <c r="C63" s="1261"/>
      <c r="D63" s="1263"/>
      <c r="E63" s="379"/>
      <c r="F63" s="380"/>
      <c r="G63" s="340">
        <f>E63*F63</f>
        <v>0</v>
      </c>
    </row>
    <row r="64" spans="1:7" ht="16.5" hidden="1" thickBot="1">
      <c r="A64" s="1321" t="s">
        <v>1</v>
      </c>
      <c r="B64" s="1322"/>
      <c r="C64" s="1322"/>
      <c r="D64" s="1322"/>
      <c r="E64" s="1322"/>
      <c r="F64" s="1323"/>
      <c r="G64" s="349">
        <f>SUM(G62:G63)</f>
        <v>0</v>
      </c>
    </row>
    <row r="65" ht="12.75" hidden="1"/>
    <row r="66" ht="13.5" hidden="1" thickBot="1"/>
    <row r="67" spans="1:7" ht="18.75">
      <c r="A67" s="1330" t="s">
        <v>83</v>
      </c>
      <c r="B67" s="1331"/>
      <c r="C67" s="1331"/>
      <c r="D67" s="1331"/>
      <c r="E67" s="1331"/>
      <c r="F67" s="1331"/>
      <c r="G67" s="401">
        <f>G88+G96+G128+G129+G162+G220+G428+G486</f>
        <v>13317754.456460748</v>
      </c>
    </row>
    <row r="68" spans="1:7" ht="12.75">
      <c r="A68" s="319"/>
      <c r="B68" s="320"/>
      <c r="C68" s="320"/>
      <c r="D68" s="320"/>
      <c r="E68" s="320"/>
      <c r="F68" s="320"/>
      <c r="G68" s="321"/>
    </row>
    <row r="69" spans="1:7" ht="15.75">
      <c r="A69" s="1242" t="s">
        <v>86</v>
      </c>
      <c r="B69" s="1243"/>
      <c r="C69" s="1243"/>
      <c r="D69" s="1243"/>
      <c r="E69" s="1243"/>
      <c r="F69" s="1243"/>
      <c r="G69" s="1244"/>
    </row>
    <row r="70" spans="1:7" ht="31.5">
      <c r="A70" s="335" t="s">
        <v>0</v>
      </c>
      <c r="B70" s="1311" t="s">
        <v>52</v>
      </c>
      <c r="C70" s="1311"/>
      <c r="D70" s="88" t="s">
        <v>5</v>
      </c>
      <c r="E70" s="88" t="s">
        <v>48</v>
      </c>
      <c r="F70" s="88" t="s">
        <v>49</v>
      </c>
      <c r="G70" s="325" t="s">
        <v>46</v>
      </c>
    </row>
    <row r="71" spans="1:8" ht="38.25" customHeight="1">
      <c r="A71" s="402" t="s">
        <v>170</v>
      </c>
      <c r="B71" s="1316" t="s">
        <v>687</v>
      </c>
      <c r="C71" s="1317"/>
      <c r="D71" s="118" t="s">
        <v>338</v>
      </c>
      <c r="E71" s="79">
        <v>3</v>
      </c>
      <c r="F71" s="436">
        <v>467.28</v>
      </c>
      <c r="G71" s="436">
        <f>F71*E71*12</f>
        <v>16822.079999999998</v>
      </c>
      <c r="H71" s="295"/>
    </row>
    <row r="72" spans="1:10" ht="15.75">
      <c r="A72" s="402" t="s">
        <v>573</v>
      </c>
      <c r="B72" s="1336" t="s">
        <v>339</v>
      </c>
      <c r="C72" s="1336"/>
      <c r="D72" s="118" t="s">
        <v>338</v>
      </c>
      <c r="E72" s="79">
        <v>200</v>
      </c>
      <c r="F72" s="436">
        <v>21</v>
      </c>
      <c r="G72" s="436">
        <f>E72*F72</f>
        <v>4200</v>
      </c>
      <c r="I72" s="188">
        <v>438125.64</v>
      </c>
      <c r="J72" s="188" t="s">
        <v>1121</v>
      </c>
    </row>
    <row r="73" spans="1:10" ht="15.75">
      <c r="A73" s="402" t="s">
        <v>574</v>
      </c>
      <c r="B73" s="1336" t="s">
        <v>340</v>
      </c>
      <c r="C73" s="1336"/>
      <c r="D73" s="118" t="s">
        <v>338</v>
      </c>
      <c r="E73" s="79">
        <v>200</v>
      </c>
      <c r="F73" s="436">
        <v>7.5</v>
      </c>
      <c r="G73" s="436">
        <f>E73*F73</f>
        <v>1500</v>
      </c>
      <c r="I73" s="188">
        <v>372981.6</v>
      </c>
      <c r="J73" s="188" t="s">
        <v>1127</v>
      </c>
    </row>
    <row r="74" spans="1:10" ht="15.75">
      <c r="A74" s="402" t="s">
        <v>575</v>
      </c>
      <c r="B74" s="1336" t="s">
        <v>341</v>
      </c>
      <c r="C74" s="1336"/>
      <c r="D74" s="118" t="s">
        <v>338</v>
      </c>
      <c r="E74" s="79">
        <v>20</v>
      </c>
      <c r="F74" s="436">
        <v>65</v>
      </c>
      <c r="G74" s="436">
        <f>E74*F74</f>
        <v>1300</v>
      </c>
      <c r="I74" s="188">
        <v>104400</v>
      </c>
      <c r="J74" s="188" t="s">
        <v>1122</v>
      </c>
    </row>
    <row r="75" spans="1:10" ht="15.75">
      <c r="A75" s="402" t="s">
        <v>576</v>
      </c>
      <c r="B75" s="1336" t="s">
        <v>342</v>
      </c>
      <c r="C75" s="1336"/>
      <c r="D75" s="118" t="s">
        <v>338</v>
      </c>
      <c r="E75" s="79">
        <v>1000</v>
      </c>
      <c r="F75" s="436">
        <v>18</v>
      </c>
      <c r="G75" s="436">
        <f>E75*F75</f>
        <v>18000</v>
      </c>
      <c r="I75" s="188">
        <v>60780</v>
      </c>
      <c r="J75" s="188" t="s">
        <v>1123</v>
      </c>
    </row>
    <row r="76" spans="1:10" ht="15.75">
      <c r="A76" s="402" t="s">
        <v>577</v>
      </c>
      <c r="B76" s="1282" t="s">
        <v>343</v>
      </c>
      <c r="C76" s="1348"/>
      <c r="D76" s="118" t="s">
        <v>338</v>
      </c>
      <c r="E76" s="79">
        <v>100</v>
      </c>
      <c r="F76" s="436">
        <v>10</v>
      </c>
      <c r="G76" s="436">
        <f>E76*F76</f>
        <v>1000</v>
      </c>
      <c r="I76" s="188">
        <v>35000</v>
      </c>
      <c r="J76" s="188" t="s">
        <v>1124</v>
      </c>
    </row>
    <row r="77" spans="1:10" ht="15.75">
      <c r="A77" s="402" t="s">
        <v>578</v>
      </c>
      <c r="B77" s="1336" t="s">
        <v>344</v>
      </c>
      <c r="C77" s="1336"/>
      <c r="D77" s="118" t="s">
        <v>338</v>
      </c>
      <c r="E77" s="79">
        <v>2</v>
      </c>
      <c r="F77" s="436">
        <v>354</v>
      </c>
      <c r="G77" s="436">
        <f>E77*F77*12</f>
        <v>8496</v>
      </c>
      <c r="I77" s="188">
        <v>115268.64</v>
      </c>
      <c r="J77" s="188" t="s">
        <v>1125</v>
      </c>
    </row>
    <row r="78" spans="1:10" ht="15.75">
      <c r="A78" s="1362" t="s">
        <v>579</v>
      </c>
      <c r="B78" s="1337" t="s">
        <v>622</v>
      </c>
      <c r="C78" s="1338"/>
      <c r="D78" s="118" t="s">
        <v>338</v>
      </c>
      <c r="E78" s="469">
        <v>1</v>
      </c>
      <c r="F78" s="470">
        <v>31081.8</v>
      </c>
      <c r="G78" s="470">
        <f>E78*F78*12</f>
        <v>372981.6</v>
      </c>
      <c r="I78" s="188">
        <v>17000</v>
      </c>
      <c r="J78" s="188" t="s">
        <v>1126</v>
      </c>
    </row>
    <row r="79" spans="1:10" ht="98.25" customHeight="1">
      <c r="A79" s="1363"/>
      <c r="B79" s="1337" t="s">
        <v>688</v>
      </c>
      <c r="C79" s="1338"/>
      <c r="D79" s="79" t="s">
        <v>338</v>
      </c>
      <c r="E79" s="469">
        <v>9</v>
      </c>
      <c r="F79" s="470">
        <v>7690.8</v>
      </c>
      <c r="G79" s="470">
        <f>E79*F79*12</f>
        <v>830606.3999999999</v>
      </c>
      <c r="J79" s="403"/>
    </row>
    <row r="80" spans="1:7" ht="27" customHeight="1">
      <c r="A80" s="402" t="s">
        <v>580</v>
      </c>
      <c r="B80" s="1316" t="s">
        <v>679</v>
      </c>
      <c r="C80" s="1317"/>
      <c r="D80" s="118" t="s">
        <v>338</v>
      </c>
      <c r="E80" s="79">
        <v>12</v>
      </c>
      <c r="F80" s="436">
        <v>720.12</v>
      </c>
      <c r="G80" s="436">
        <f>E80*F80*12</f>
        <v>103697.28</v>
      </c>
    </row>
    <row r="81" spans="1:7" ht="15.75">
      <c r="A81" s="402" t="s">
        <v>581</v>
      </c>
      <c r="B81" s="116" t="s">
        <v>345</v>
      </c>
      <c r="C81" s="117"/>
      <c r="D81" s="120"/>
      <c r="E81" s="79">
        <v>8</v>
      </c>
      <c r="F81" s="436">
        <v>244.16</v>
      </c>
      <c r="G81" s="436">
        <f>E81*F81*12</f>
        <v>23439.36</v>
      </c>
    </row>
    <row r="82" spans="1:7" ht="15.75">
      <c r="A82" s="402" t="s">
        <v>584</v>
      </c>
      <c r="B82" s="1282" t="s">
        <v>346</v>
      </c>
      <c r="C82" s="1348"/>
      <c r="D82" s="118" t="s">
        <v>338</v>
      </c>
      <c r="E82" s="79">
        <v>9</v>
      </c>
      <c r="F82" s="436">
        <v>682.13</v>
      </c>
      <c r="G82" s="436">
        <f>E82*598.74*12</f>
        <v>64663.92</v>
      </c>
    </row>
    <row r="83" spans="1:7" ht="15.75">
      <c r="A83" s="402" t="s">
        <v>585</v>
      </c>
      <c r="B83" s="1336" t="s">
        <v>347</v>
      </c>
      <c r="C83" s="1336"/>
      <c r="D83" s="121" t="s">
        <v>338</v>
      </c>
      <c r="E83" s="471">
        <v>8</v>
      </c>
      <c r="F83" s="436">
        <v>682.13</v>
      </c>
      <c r="G83" s="436">
        <f>E83*598.74*12</f>
        <v>57479.04</v>
      </c>
    </row>
    <row r="84" spans="1:7" ht="36.75" customHeight="1">
      <c r="A84" s="402" t="s">
        <v>586</v>
      </c>
      <c r="B84" s="1316" t="s">
        <v>677</v>
      </c>
      <c r="C84" s="1317"/>
      <c r="D84" s="121" t="s">
        <v>338</v>
      </c>
      <c r="E84" s="471">
        <v>5</v>
      </c>
      <c r="F84" s="436">
        <v>1013</v>
      </c>
      <c r="G84" s="436">
        <f>F84*E84*12</f>
        <v>60780</v>
      </c>
    </row>
    <row r="85" spans="1:7" ht="15.75">
      <c r="A85" s="402" t="s">
        <v>587</v>
      </c>
      <c r="B85" s="1282" t="s">
        <v>689</v>
      </c>
      <c r="C85" s="1348"/>
      <c r="D85" s="121" t="s">
        <v>338</v>
      </c>
      <c r="E85" s="471">
        <v>6</v>
      </c>
      <c r="F85" s="436">
        <v>1500</v>
      </c>
      <c r="G85" s="436">
        <f>E85*1500*1</f>
        <v>9000</v>
      </c>
    </row>
    <row r="86" spans="1:9" ht="15.75">
      <c r="A86" s="402" t="s">
        <v>588</v>
      </c>
      <c r="B86" s="1282" t="s">
        <v>348</v>
      </c>
      <c r="C86" s="1348"/>
      <c r="D86" s="121" t="s">
        <v>338</v>
      </c>
      <c r="E86" s="79"/>
      <c r="F86" s="436"/>
      <c r="G86" s="436">
        <v>24900</v>
      </c>
      <c r="I86" s="188">
        <f>SUM(I72:I85)</f>
        <v>1143555.88</v>
      </c>
    </row>
    <row r="87" spans="1:7" ht="15.75" hidden="1">
      <c r="A87" s="360" t="s">
        <v>589</v>
      </c>
      <c r="B87" s="1284"/>
      <c r="C87" s="1285"/>
      <c r="D87" s="361"/>
      <c r="E87" s="362"/>
      <c r="F87" s="363"/>
      <c r="G87" s="404">
        <f>E87*F87</f>
        <v>0</v>
      </c>
    </row>
    <row r="88" spans="1:10" ht="15.75">
      <c r="A88" s="1199" t="s">
        <v>47</v>
      </c>
      <c r="B88" s="1200"/>
      <c r="C88" s="1200"/>
      <c r="D88" s="1200"/>
      <c r="E88" s="1200"/>
      <c r="F88" s="405"/>
      <c r="G88" s="406">
        <f>SUM(G71:G87)</f>
        <v>1598865.68</v>
      </c>
      <c r="H88" s="1400"/>
      <c r="I88" s="1401"/>
      <c r="J88" s="1401"/>
    </row>
    <row r="89" spans="1:7" ht="31.5" customHeight="1">
      <c r="A89" s="319"/>
      <c r="B89" s="320"/>
      <c r="C89" s="320"/>
      <c r="D89" s="320"/>
      <c r="E89" s="320"/>
      <c r="F89" s="320"/>
      <c r="G89" s="321"/>
    </row>
    <row r="90" spans="1:9" ht="15.75">
      <c r="A90" s="1242" t="s">
        <v>87</v>
      </c>
      <c r="B90" s="1243"/>
      <c r="C90" s="1243"/>
      <c r="D90" s="1243"/>
      <c r="E90" s="1243"/>
      <c r="F90" s="1243"/>
      <c r="G90" s="1244"/>
      <c r="I90" s="295">
        <f>G88-I86-I89</f>
        <v>455309.80000000005</v>
      </c>
    </row>
    <row r="91" spans="1:7" ht="15.75">
      <c r="A91" s="1242" t="s">
        <v>89</v>
      </c>
      <c r="B91" s="1243"/>
      <c r="C91" s="1243"/>
      <c r="D91" s="1243"/>
      <c r="E91" s="1243"/>
      <c r="F91" s="1243"/>
      <c r="G91" s="1244"/>
    </row>
    <row r="92" spans="1:7" ht="31.5">
      <c r="A92" s="327" t="s">
        <v>0</v>
      </c>
      <c r="B92" s="79" t="s">
        <v>52</v>
      </c>
      <c r="C92" s="88" t="s">
        <v>53</v>
      </c>
      <c r="D92" s="88" t="s">
        <v>54</v>
      </c>
      <c r="E92" s="88" t="s">
        <v>55</v>
      </c>
      <c r="F92" s="88" t="s">
        <v>59</v>
      </c>
      <c r="G92" s="325" t="s">
        <v>46</v>
      </c>
    </row>
    <row r="93" spans="1:7" ht="15.75" customHeight="1">
      <c r="A93" s="1326" t="s">
        <v>34</v>
      </c>
      <c r="B93" s="1366" t="s">
        <v>349</v>
      </c>
      <c r="C93" s="1367"/>
      <c r="D93" s="1367"/>
      <c r="E93" s="1367"/>
      <c r="F93" s="1368"/>
      <c r="G93" s="1364">
        <v>531960</v>
      </c>
    </row>
    <row r="94" spans="1:7" ht="35.25" customHeight="1">
      <c r="A94" s="1327"/>
      <c r="B94" s="1369"/>
      <c r="C94" s="1370"/>
      <c r="D94" s="1370"/>
      <c r="E94" s="1370"/>
      <c r="F94" s="1371"/>
      <c r="G94" s="1365"/>
    </row>
    <row r="95" spans="1:7" ht="15.75" hidden="1">
      <c r="A95" s="408" t="s">
        <v>35</v>
      </c>
      <c r="B95" s="409"/>
      <c r="C95" s="410"/>
      <c r="D95" s="411"/>
      <c r="E95" s="411"/>
      <c r="F95" s="372"/>
      <c r="G95" s="412">
        <f>D95*E95*F95</f>
        <v>0</v>
      </c>
    </row>
    <row r="96" spans="1:7" ht="15.75">
      <c r="A96" s="1264" t="s">
        <v>1</v>
      </c>
      <c r="B96" s="1265"/>
      <c r="C96" s="1265"/>
      <c r="D96" s="1265"/>
      <c r="E96" s="1265"/>
      <c r="F96" s="1266"/>
      <c r="G96" s="406">
        <f>SUM(G93:G95)</f>
        <v>531960</v>
      </c>
    </row>
    <row r="97" spans="1:7" ht="31.5" customHeight="1">
      <c r="A97" s="319"/>
      <c r="B97" s="320"/>
      <c r="C97" s="320"/>
      <c r="D97" s="320"/>
      <c r="E97" s="320"/>
      <c r="F97" s="320"/>
      <c r="G97" s="321"/>
    </row>
    <row r="98" spans="1:7" ht="15.75">
      <c r="A98" s="1242" t="s">
        <v>91</v>
      </c>
      <c r="B98" s="1243"/>
      <c r="C98" s="1243"/>
      <c r="D98" s="1243"/>
      <c r="E98" s="1243"/>
      <c r="F98" s="1243"/>
      <c r="G98" s="1244"/>
    </row>
    <row r="99" spans="1:7" ht="47.25">
      <c r="A99" s="335" t="s">
        <v>0</v>
      </c>
      <c r="B99" s="79" t="s">
        <v>52</v>
      </c>
      <c r="C99" s="88" t="s">
        <v>6</v>
      </c>
      <c r="D99" s="88" t="s">
        <v>7</v>
      </c>
      <c r="E99" s="1196" t="s">
        <v>57</v>
      </c>
      <c r="F99" s="1197"/>
      <c r="G99" s="325" t="s">
        <v>46</v>
      </c>
    </row>
    <row r="100" spans="1:7" ht="15.75" customHeight="1">
      <c r="A100" s="413" t="s">
        <v>34</v>
      </c>
      <c r="B100" s="414" t="s">
        <v>8</v>
      </c>
      <c r="C100" s="88" t="s">
        <v>9</v>
      </c>
      <c r="D100" s="33">
        <v>299.75</v>
      </c>
      <c r="E100" s="1332"/>
      <c r="F100" s="1333"/>
      <c r="G100" s="162">
        <f>D100*E100</f>
        <v>0</v>
      </c>
    </row>
    <row r="101" spans="1:7" ht="15.75" customHeight="1">
      <c r="A101" s="415" t="s">
        <v>590</v>
      </c>
      <c r="B101" s="416" t="s">
        <v>350</v>
      </c>
      <c r="C101" s="88" t="s">
        <v>9</v>
      </c>
      <c r="D101" s="33">
        <f>D100-D102-D103-D104</f>
        <v>228.81</v>
      </c>
      <c r="E101" s="1332">
        <v>15817.27</v>
      </c>
      <c r="F101" s="1333"/>
      <c r="G101" s="162">
        <f>D101*E101</f>
        <v>3619149.5487</v>
      </c>
    </row>
    <row r="102" spans="1:7" ht="15.75" customHeight="1">
      <c r="A102" s="415" t="s">
        <v>591</v>
      </c>
      <c r="B102" s="416" t="s">
        <v>351</v>
      </c>
      <c r="C102" s="88" t="s">
        <v>9</v>
      </c>
      <c r="D102" s="33">
        <v>20.2</v>
      </c>
      <c r="E102" s="1332">
        <v>43012.91</v>
      </c>
      <c r="F102" s="1333"/>
      <c r="G102" s="162">
        <f>D102*E102</f>
        <v>868860.782</v>
      </c>
    </row>
    <row r="103" spans="1:7" ht="31.5">
      <c r="A103" s="415" t="s">
        <v>592</v>
      </c>
      <c r="B103" s="416" t="s">
        <v>352</v>
      </c>
      <c r="C103" s="88" t="s">
        <v>9</v>
      </c>
      <c r="D103" s="33">
        <v>31</v>
      </c>
      <c r="E103" s="1332">
        <v>45275.12</v>
      </c>
      <c r="F103" s="1333"/>
      <c r="G103" s="162">
        <f>D103*E103</f>
        <v>1403528.72</v>
      </c>
    </row>
    <row r="104" spans="1:7" ht="15.75" customHeight="1">
      <c r="A104" s="415" t="s">
        <v>593</v>
      </c>
      <c r="B104" s="416" t="s">
        <v>353</v>
      </c>
      <c r="C104" s="88" t="s">
        <v>9</v>
      </c>
      <c r="D104" s="33">
        <v>19.74</v>
      </c>
      <c r="E104" s="1332">
        <v>18004.39</v>
      </c>
      <c r="F104" s="1333"/>
      <c r="G104" s="162">
        <f>D104*E104</f>
        <v>355406.65859999997</v>
      </c>
    </row>
    <row r="105" spans="1:7" ht="15.75">
      <c r="A105" s="415"/>
      <c r="B105" s="1339" t="s">
        <v>239</v>
      </c>
      <c r="C105" s="1340"/>
      <c r="D105" s="1340"/>
      <c r="E105" s="1340"/>
      <c r="F105" s="1341"/>
      <c r="G105" s="162">
        <f>SUM(G100:G104)</f>
        <v>6246945.709299999</v>
      </c>
    </row>
    <row r="106" spans="1:7" ht="15.75">
      <c r="A106" s="415"/>
      <c r="B106" s="1339" t="s">
        <v>639</v>
      </c>
      <c r="C106" s="1340"/>
      <c r="D106" s="1340"/>
      <c r="E106" s="1340"/>
      <c r="F106" s="1341"/>
      <c r="G106" s="162">
        <f>G105*5.3%</f>
        <v>331088.12259289995</v>
      </c>
    </row>
    <row r="107" spans="1:9" ht="15.75">
      <c r="A107" s="415"/>
      <c r="B107" s="1339" t="s">
        <v>239</v>
      </c>
      <c r="C107" s="1340"/>
      <c r="D107" s="1340"/>
      <c r="E107" s="1340"/>
      <c r="F107" s="1341"/>
      <c r="G107" s="163">
        <f>G105+G106</f>
        <v>6578033.831892899</v>
      </c>
      <c r="I107" s="188">
        <v>5638031.54</v>
      </c>
    </row>
    <row r="108" spans="1:9" ht="15.75">
      <c r="A108" s="415" t="s">
        <v>35</v>
      </c>
      <c r="B108" s="1372" t="s">
        <v>10</v>
      </c>
      <c r="C108" s="1309"/>
      <c r="D108" s="1309"/>
      <c r="E108" s="1309"/>
      <c r="F108" s="1310"/>
      <c r="G108" s="163"/>
      <c r="I108" s="295">
        <f>G107-I107</f>
        <v>940002.2918928992</v>
      </c>
    </row>
    <row r="109" spans="1:7" ht="31.5">
      <c r="A109" s="415" t="s">
        <v>594</v>
      </c>
      <c r="B109" s="232" t="s">
        <v>354</v>
      </c>
      <c r="C109" s="118" t="s">
        <v>11</v>
      </c>
      <c r="D109" s="417">
        <v>30000</v>
      </c>
      <c r="E109" s="1196">
        <v>45.94</v>
      </c>
      <c r="F109" s="1197"/>
      <c r="G109" s="162">
        <f>E109*D109</f>
        <v>1378200</v>
      </c>
    </row>
    <row r="110" spans="1:7" ht="15.75">
      <c r="A110" s="415"/>
      <c r="B110" s="1339" t="s">
        <v>239</v>
      </c>
      <c r="C110" s="1340"/>
      <c r="D110" s="1340"/>
      <c r="E110" s="1340"/>
      <c r="F110" s="1341"/>
      <c r="G110" s="162">
        <f>G109</f>
        <v>1378200</v>
      </c>
    </row>
    <row r="111" spans="1:7" ht="15.75">
      <c r="A111" s="415"/>
      <c r="B111" s="1339" t="s">
        <v>639</v>
      </c>
      <c r="C111" s="1340"/>
      <c r="D111" s="1340"/>
      <c r="E111" s="1340"/>
      <c r="F111" s="1341"/>
      <c r="G111" s="162">
        <f>G110*5.3%</f>
        <v>73044.59999999999</v>
      </c>
    </row>
    <row r="112" spans="1:7" ht="15.75">
      <c r="A112" s="360"/>
      <c r="B112" s="1339" t="s">
        <v>239</v>
      </c>
      <c r="C112" s="1340"/>
      <c r="D112" s="1340"/>
      <c r="E112" s="1340"/>
      <c r="F112" s="1341"/>
      <c r="G112" s="163">
        <f>G110+G111</f>
        <v>1451244.6</v>
      </c>
    </row>
    <row r="113" spans="1:7" ht="31.5">
      <c r="A113" s="360" t="s">
        <v>37</v>
      </c>
      <c r="B113" s="418" t="s">
        <v>355</v>
      </c>
      <c r="C113" s="419"/>
      <c r="D113" s="419"/>
      <c r="E113" s="1196"/>
      <c r="F113" s="1197"/>
      <c r="G113" s="162"/>
    </row>
    <row r="114" spans="1:7" ht="15.75">
      <c r="A114" s="360" t="s">
        <v>595</v>
      </c>
      <c r="B114" s="232" t="s">
        <v>356</v>
      </c>
      <c r="C114" s="88" t="s">
        <v>359</v>
      </c>
      <c r="D114" s="88">
        <v>3</v>
      </c>
      <c r="E114" s="1196">
        <v>547.12</v>
      </c>
      <c r="F114" s="1197"/>
      <c r="G114" s="162">
        <f>E114*D114</f>
        <v>1641.3600000000001</v>
      </c>
    </row>
    <row r="115" spans="1:7" ht="31.5">
      <c r="A115" s="360" t="s">
        <v>596</v>
      </c>
      <c r="B115" s="232" t="s">
        <v>357</v>
      </c>
      <c r="C115" s="88" t="s">
        <v>359</v>
      </c>
      <c r="D115" s="88">
        <v>139</v>
      </c>
      <c r="E115" s="1196">
        <v>374.63</v>
      </c>
      <c r="F115" s="1197"/>
      <c r="G115" s="162">
        <f>E115*D115</f>
        <v>52073.57</v>
      </c>
    </row>
    <row r="116" spans="1:7" ht="31.5">
      <c r="A116" s="360" t="s">
        <v>597</v>
      </c>
      <c r="B116" s="232" t="s">
        <v>640</v>
      </c>
      <c r="C116" s="88" t="s">
        <v>359</v>
      </c>
      <c r="D116" s="88">
        <v>10</v>
      </c>
      <c r="E116" s="1196">
        <v>1481.06</v>
      </c>
      <c r="F116" s="1197"/>
      <c r="G116" s="162">
        <f>E116*D116</f>
        <v>14810.599999999999</v>
      </c>
    </row>
    <row r="117" spans="1:7" ht="15.75">
      <c r="A117" s="360" t="s">
        <v>598</v>
      </c>
      <c r="B117" s="232" t="s">
        <v>358</v>
      </c>
      <c r="C117" s="88" t="s">
        <v>359</v>
      </c>
      <c r="D117" s="88">
        <v>63</v>
      </c>
      <c r="E117" s="1196">
        <v>410.85</v>
      </c>
      <c r="F117" s="1197"/>
      <c r="G117" s="162">
        <f>E117*D117-789.46</f>
        <v>25094.090000000004</v>
      </c>
    </row>
    <row r="118" spans="1:7" ht="15.75">
      <c r="A118" s="360"/>
      <c r="B118" s="1339" t="s">
        <v>239</v>
      </c>
      <c r="C118" s="1340"/>
      <c r="D118" s="1340"/>
      <c r="E118" s="1340"/>
      <c r="F118" s="1341"/>
      <c r="G118" s="162">
        <f>G114+G115+G116+G117</f>
        <v>93619.62</v>
      </c>
    </row>
    <row r="119" spans="1:7" ht="15.75">
      <c r="A119" s="360"/>
      <c r="B119" s="1339" t="s">
        <v>639</v>
      </c>
      <c r="C119" s="1340"/>
      <c r="D119" s="1340"/>
      <c r="E119" s="1340"/>
      <c r="F119" s="1341"/>
      <c r="G119" s="162">
        <f>G118*5.3%</f>
        <v>4961.83986</v>
      </c>
    </row>
    <row r="120" spans="1:7" ht="15.75">
      <c r="A120" s="360"/>
      <c r="B120" s="1339" t="s">
        <v>239</v>
      </c>
      <c r="C120" s="1340"/>
      <c r="D120" s="1340"/>
      <c r="E120" s="1340"/>
      <c r="F120" s="1341"/>
      <c r="G120" s="163">
        <f>G118+G119</f>
        <v>98581.45986</v>
      </c>
    </row>
    <row r="121" spans="1:7" ht="15.75">
      <c r="A121" s="1264" t="s">
        <v>1</v>
      </c>
      <c r="B121" s="1265"/>
      <c r="C121" s="1265"/>
      <c r="D121" s="1265"/>
      <c r="E121" s="1265"/>
      <c r="F121" s="1266"/>
      <c r="G121" s="163">
        <f>G120+G112+G107</f>
        <v>8127859.8917529</v>
      </c>
    </row>
    <row r="122" spans="1:7" ht="31.5" customHeight="1" thickBot="1">
      <c r="A122" s="319"/>
      <c r="B122" s="320"/>
      <c r="C122" s="320"/>
      <c r="D122" s="320"/>
      <c r="E122" s="320"/>
      <c r="F122" s="320"/>
      <c r="G122" s="321">
        <f>G121/12*2</f>
        <v>1354643.31529215</v>
      </c>
    </row>
    <row r="123" spans="1:7" ht="33.75" customHeight="1" hidden="1">
      <c r="A123" s="1212" t="s">
        <v>97</v>
      </c>
      <c r="B123" s="1213"/>
      <c r="C123" s="1213"/>
      <c r="D123" s="1213"/>
      <c r="E123" s="1213"/>
      <c r="F123" s="1213"/>
      <c r="G123" s="1214"/>
    </row>
    <row r="124" spans="1:7" ht="31.5" hidden="1">
      <c r="A124" s="335" t="s">
        <v>0</v>
      </c>
      <c r="B124" s="79" t="s">
        <v>52</v>
      </c>
      <c r="C124" s="1196" t="s">
        <v>7</v>
      </c>
      <c r="D124" s="1251"/>
      <c r="E124" s="88" t="s">
        <v>60</v>
      </c>
      <c r="F124" s="88" t="s">
        <v>56</v>
      </c>
      <c r="G124" s="325" t="s">
        <v>46</v>
      </c>
    </row>
    <row r="125" spans="1:7" ht="15.75" hidden="1">
      <c r="A125" s="322">
        <v>1</v>
      </c>
      <c r="B125" s="370"/>
      <c r="C125" s="1318"/>
      <c r="D125" s="1319"/>
      <c r="E125" s="371"/>
      <c r="F125" s="372"/>
      <c r="G125" s="373">
        <f>C125*E125*F125</f>
        <v>0</v>
      </c>
    </row>
    <row r="126" spans="1:7" ht="15.75" hidden="1">
      <c r="A126" s="374" t="s">
        <v>31</v>
      </c>
      <c r="B126" s="370"/>
      <c r="C126" s="1324"/>
      <c r="D126" s="1325"/>
      <c r="E126" s="375"/>
      <c r="F126" s="376"/>
      <c r="G126" s="377">
        <f>F126*2</f>
        <v>0</v>
      </c>
    </row>
    <row r="127" spans="1:7" ht="15.75" hidden="1">
      <c r="A127" s="1254" t="s">
        <v>1</v>
      </c>
      <c r="B127" s="1255"/>
      <c r="C127" s="1255"/>
      <c r="D127" s="1255"/>
      <c r="E127" s="1255"/>
      <c r="F127" s="1256"/>
      <c r="G127" s="548">
        <f>SUM(G125:G126)</f>
        <v>0</v>
      </c>
    </row>
    <row r="128" spans="1:7" ht="31.5" customHeight="1" thickBot="1">
      <c r="A128" s="319"/>
      <c r="B128" s="320"/>
      <c r="C128" s="320"/>
      <c r="D128" s="320"/>
      <c r="E128" s="320"/>
      <c r="F128" s="320" t="s">
        <v>705</v>
      </c>
      <c r="G128" s="577">
        <f>G121-G122</f>
        <v>6773216.57646075</v>
      </c>
    </row>
    <row r="129" spans="1:7" ht="15.75">
      <c r="A129" s="1199" t="s">
        <v>85</v>
      </c>
      <c r="B129" s="1200"/>
      <c r="C129" s="1200"/>
      <c r="D129" s="1200"/>
      <c r="E129" s="1200"/>
      <c r="F129" s="1200"/>
      <c r="G129" s="549">
        <f>G136+G145</f>
        <v>585842.2</v>
      </c>
    </row>
    <row r="130" spans="1:7" ht="15.75">
      <c r="A130" s="1242" t="s">
        <v>92</v>
      </c>
      <c r="B130" s="1243"/>
      <c r="C130" s="1243"/>
      <c r="D130" s="1243"/>
      <c r="E130" s="1243"/>
      <c r="F130" s="1243"/>
      <c r="G130" s="1244"/>
    </row>
    <row r="131" spans="1:7" ht="31.5">
      <c r="A131" s="335" t="s">
        <v>0</v>
      </c>
      <c r="B131" s="309" t="s">
        <v>52</v>
      </c>
      <c r="C131" s="88" t="s">
        <v>6</v>
      </c>
      <c r="D131" s="88" t="s">
        <v>58</v>
      </c>
      <c r="E131" s="88" t="s">
        <v>60</v>
      </c>
      <c r="F131" s="88" t="s">
        <v>61</v>
      </c>
      <c r="G131" s="325" t="s">
        <v>46</v>
      </c>
    </row>
    <row r="132" spans="1:7" ht="15.75">
      <c r="A132" s="335">
        <v>1</v>
      </c>
      <c r="B132" s="416" t="s">
        <v>690</v>
      </c>
      <c r="C132" s="88" t="s">
        <v>359</v>
      </c>
      <c r="D132" s="88">
        <v>52</v>
      </c>
      <c r="F132" s="181">
        <v>586</v>
      </c>
      <c r="G132" s="122">
        <f>D132*F132</f>
        <v>30472</v>
      </c>
    </row>
    <row r="133" spans="1:7" ht="31.5">
      <c r="A133" s="338">
        <v>2</v>
      </c>
      <c r="B133" s="126" t="s">
        <v>362</v>
      </c>
      <c r="C133" s="127"/>
      <c r="D133" s="118"/>
      <c r="E133" s="124"/>
      <c r="F133" s="122"/>
      <c r="G133" s="119">
        <v>20000</v>
      </c>
    </row>
    <row r="134" spans="1:7" ht="29.25" customHeight="1">
      <c r="A134" s="421">
        <v>3</v>
      </c>
      <c r="B134" s="126" t="s">
        <v>691</v>
      </c>
      <c r="C134" s="127"/>
      <c r="D134" s="118"/>
      <c r="E134" s="125"/>
      <c r="F134" s="122"/>
      <c r="G134" s="119">
        <v>10000</v>
      </c>
    </row>
    <row r="135" spans="1:7" ht="33" customHeight="1">
      <c r="A135" s="422">
        <v>4</v>
      </c>
      <c r="B135" s="423" t="s">
        <v>363</v>
      </c>
      <c r="C135" s="424" t="s">
        <v>364</v>
      </c>
      <c r="D135" s="424">
        <v>12</v>
      </c>
      <c r="E135" s="424"/>
      <c r="F135" s="425">
        <v>12600</v>
      </c>
      <c r="G135" s="426">
        <f>F135*D135</f>
        <v>151200</v>
      </c>
    </row>
    <row r="136" spans="1:7" ht="15.75">
      <c r="A136" s="1264" t="s">
        <v>1</v>
      </c>
      <c r="B136" s="1265"/>
      <c r="C136" s="1265"/>
      <c r="D136" s="1265"/>
      <c r="E136" s="1265"/>
      <c r="F136" s="1266"/>
      <c r="G136" s="420">
        <f>SUM(G132:G135)</f>
        <v>211672</v>
      </c>
    </row>
    <row r="137" spans="1:7" ht="12.75">
      <c r="A137" s="319"/>
      <c r="B137" s="320"/>
      <c r="C137" s="320"/>
      <c r="D137" s="320"/>
      <c r="E137" s="320"/>
      <c r="F137" s="320"/>
      <c r="G137" s="321"/>
    </row>
    <row r="138" spans="1:7" ht="15.75">
      <c r="A138" s="1242" t="s">
        <v>93</v>
      </c>
      <c r="B138" s="1243"/>
      <c r="C138" s="1243"/>
      <c r="D138" s="1243"/>
      <c r="E138" s="1243"/>
      <c r="F138" s="1243"/>
      <c r="G138" s="1244"/>
    </row>
    <row r="139" spans="1:11" ht="31.5">
      <c r="A139" s="335" t="s">
        <v>0</v>
      </c>
      <c r="B139" s="336" t="s">
        <v>62</v>
      </c>
      <c r="C139" s="1320" t="s">
        <v>2</v>
      </c>
      <c r="D139" s="1320"/>
      <c r="E139" s="336" t="s">
        <v>7</v>
      </c>
      <c r="F139" s="336" t="s">
        <v>49</v>
      </c>
      <c r="G139" s="325" t="s">
        <v>46</v>
      </c>
      <c r="K139" s="295"/>
    </row>
    <row r="140" spans="1:7" ht="15.75">
      <c r="A140" s="335">
        <v>1</v>
      </c>
      <c r="B140" s="1313" t="s">
        <v>365</v>
      </c>
      <c r="C140" s="1314"/>
      <c r="D140" s="1314"/>
      <c r="E140" s="1314"/>
      <c r="F140" s="1315"/>
      <c r="G140" s="427">
        <v>31213.8</v>
      </c>
    </row>
    <row r="141" spans="1:7" ht="15.75">
      <c r="A141" s="335">
        <v>2</v>
      </c>
      <c r="B141" s="1313" t="s">
        <v>366</v>
      </c>
      <c r="C141" s="1314"/>
      <c r="D141" s="1314"/>
      <c r="E141" s="1314"/>
      <c r="F141" s="1315"/>
      <c r="G141" s="427">
        <v>19811.4</v>
      </c>
    </row>
    <row r="142" spans="1:7" ht="15.75">
      <c r="A142" s="335">
        <v>3</v>
      </c>
      <c r="B142" s="1313" t="s">
        <v>658</v>
      </c>
      <c r="C142" s="1314"/>
      <c r="D142" s="1314"/>
      <c r="E142" s="1314"/>
      <c r="F142" s="1315"/>
      <c r="G142" s="427">
        <v>226145</v>
      </c>
    </row>
    <row r="143" spans="1:7" s="716" customFormat="1" ht="15.75">
      <c r="A143" s="714">
        <v>4</v>
      </c>
      <c r="B143" s="1342" t="s">
        <v>667</v>
      </c>
      <c r="C143" s="1343"/>
      <c r="D143" s="1343"/>
      <c r="E143" s="1343"/>
      <c r="F143" s="1344"/>
      <c r="G143" s="715">
        <f>12*1500</f>
        <v>18000</v>
      </c>
    </row>
    <row r="144" spans="1:7" ht="15.75">
      <c r="A144" s="421">
        <v>6</v>
      </c>
      <c r="B144" s="1313" t="s">
        <v>659</v>
      </c>
      <c r="C144" s="1314"/>
      <c r="D144" s="1314"/>
      <c r="E144" s="1314"/>
      <c r="F144" s="1315"/>
      <c r="G144" s="428">
        <v>79000</v>
      </c>
    </row>
    <row r="145" spans="1:7" ht="15.75">
      <c r="A145" s="1264" t="s">
        <v>1</v>
      </c>
      <c r="B145" s="1265"/>
      <c r="C145" s="1265"/>
      <c r="D145" s="1265"/>
      <c r="E145" s="1265"/>
      <c r="F145" s="1266"/>
      <c r="G145" s="420">
        <f>SUM(G140:G144)</f>
        <v>374170.2</v>
      </c>
    </row>
    <row r="146" spans="1:7" ht="31.5" customHeight="1">
      <c r="A146" s="319"/>
      <c r="B146" s="320"/>
      <c r="C146" s="320"/>
      <c r="D146" s="320"/>
      <c r="E146" s="320"/>
      <c r="F146" s="320"/>
      <c r="G146" s="321"/>
    </row>
    <row r="147" spans="1:7" ht="15.75">
      <c r="A147" s="1242" t="s">
        <v>80</v>
      </c>
      <c r="B147" s="1243"/>
      <c r="C147" s="1243"/>
      <c r="D147" s="1243"/>
      <c r="E147" s="1243"/>
      <c r="F147" s="1243"/>
      <c r="G147" s="1244"/>
    </row>
    <row r="148" spans="1:7" ht="31.5">
      <c r="A148" s="335" t="s">
        <v>0</v>
      </c>
      <c r="B148" s="1287" t="s">
        <v>52</v>
      </c>
      <c r="C148" s="1288"/>
      <c r="D148" s="88" t="s">
        <v>5</v>
      </c>
      <c r="E148" s="309" t="s">
        <v>48</v>
      </c>
      <c r="F148" s="88" t="s">
        <v>49</v>
      </c>
      <c r="G148" s="325" t="s">
        <v>46</v>
      </c>
    </row>
    <row r="149" spans="1:7" ht="31.5" customHeight="1">
      <c r="A149" s="402" t="s">
        <v>170</v>
      </c>
      <c r="B149" s="1267" t="s">
        <v>367</v>
      </c>
      <c r="C149" s="1268"/>
      <c r="D149" s="127"/>
      <c r="E149" s="128">
        <v>1</v>
      </c>
      <c r="F149" s="129">
        <v>16700</v>
      </c>
      <c r="G149" s="429">
        <f>F149*E149*12</f>
        <v>200400</v>
      </c>
    </row>
    <row r="150" spans="1:9" ht="21.75" customHeight="1">
      <c r="A150" s="402" t="s">
        <v>573</v>
      </c>
      <c r="B150" s="1316" t="s">
        <v>631</v>
      </c>
      <c r="C150" s="1317"/>
      <c r="D150" s="127"/>
      <c r="E150" s="128">
        <v>1</v>
      </c>
      <c r="F150" s="129">
        <v>88000</v>
      </c>
      <c r="G150" s="429">
        <v>88000</v>
      </c>
      <c r="H150" s="1404"/>
      <c r="I150" s="1405"/>
    </row>
    <row r="151" spans="1:7" ht="19.5" customHeight="1">
      <c r="A151" s="402" t="s">
        <v>574</v>
      </c>
      <c r="B151" s="1316" t="s">
        <v>664</v>
      </c>
      <c r="C151" s="1317"/>
      <c r="D151" s="127"/>
      <c r="E151" s="128">
        <v>1</v>
      </c>
      <c r="F151" s="129">
        <v>18000</v>
      </c>
      <c r="G151" s="429">
        <f>F151*E151*4</f>
        <v>72000</v>
      </c>
    </row>
    <row r="152" spans="1:7" ht="31.5" customHeight="1">
      <c r="A152" s="402" t="s">
        <v>576</v>
      </c>
      <c r="B152" s="1267" t="s">
        <v>680</v>
      </c>
      <c r="C152" s="1268"/>
      <c r="D152" s="118"/>
      <c r="E152" s="132">
        <v>1</v>
      </c>
      <c r="F152" s="122">
        <v>12000</v>
      </c>
      <c r="G152" s="429">
        <f>F152*E152</f>
        <v>12000</v>
      </c>
    </row>
    <row r="153" spans="1:7" ht="25.5" customHeight="1">
      <c r="A153" s="402" t="s">
        <v>577</v>
      </c>
      <c r="B153" s="1267" t="s">
        <v>682</v>
      </c>
      <c r="C153" s="1268"/>
      <c r="D153" s="118"/>
      <c r="E153" s="132"/>
      <c r="F153" s="122"/>
      <c r="G153" s="429">
        <v>18900</v>
      </c>
    </row>
    <row r="154" spans="1:7" ht="18.75" customHeight="1">
      <c r="A154" s="402" t="s">
        <v>578</v>
      </c>
      <c r="B154" s="1267" t="s">
        <v>681</v>
      </c>
      <c r="C154" s="1268"/>
      <c r="D154" s="79"/>
      <c r="E154" s="79"/>
      <c r="F154" s="132"/>
      <c r="G154" s="132">
        <v>33000</v>
      </c>
    </row>
    <row r="155" spans="1:7" ht="15.75">
      <c r="A155" s="402" t="s">
        <v>579</v>
      </c>
      <c r="B155" s="1267" t="s">
        <v>371</v>
      </c>
      <c r="C155" s="1268"/>
      <c r="D155" s="118"/>
      <c r="E155" s="132">
        <v>30</v>
      </c>
      <c r="F155" s="122">
        <v>2925</v>
      </c>
      <c r="G155" s="429">
        <f>E155*F155</f>
        <v>87750</v>
      </c>
    </row>
    <row r="156" spans="1:7" ht="15.75">
      <c r="A156" s="402" t="s">
        <v>580</v>
      </c>
      <c r="B156" s="1267" t="s">
        <v>372</v>
      </c>
      <c r="C156" s="1268"/>
      <c r="D156" s="133"/>
      <c r="E156" s="122">
        <v>1</v>
      </c>
      <c r="F156" s="122">
        <v>12000</v>
      </c>
      <c r="G156" s="429">
        <f>E156*F156</f>
        <v>12000</v>
      </c>
    </row>
    <row r="157" spans="1:7" ht="15.75">
      <c r="A157" s="402" t="s">
        <v>581</v>
      </c>
      <c r="B157" s="1382" t="s">
        <v>373</v>
      </c>
      <c r="C157" s="1383"/>
      <c r="D157" s="1383"/>
      <c r="E157" s="1384"/>
      <c r="F157" s="430"/>
      <c r="G157" s="429">
        <v>18970</v>
      </c>
    </row>
    <row r="158" spans="1:9" ht="56.25" customHeight="1">
      <c r="A158" s="402" t="s">
        <v>582</v>
      </c>
      <c r="B158" s="1352" t="s">
        <v>692</v>
      </c>
      <c r="C158" s="1352"/>
      <c r="D158" s="1352"/>
      <c r="E158" s="1352"/>
      <c r="F158" s="430">
        <v>970000</v>
      </c>
      <c r="G158" s="429">
        <v>970000</v>
      </c>
      <c r="I158" s="431"/>
    </row>
    <row r="159" spans="1:7" ht="15.75">
      <c r="A159" s="402" t="s">
        <v>583</v>
      </c>
      <c r="B159" s="1267" t="s">
        <v>368</v>
      </c>
      <c r="C159" s="1268"/>
      <c r="D159" s="131"/>
      <c r="E159" s="132"/>
      <c r="F159" s="122"/>
      <c r="G159" s="429">
        <v>0</v>
      </c>
    </row>
    <row r="160" spans="1:7" ht="15.75">
      <c r="A160" s="402" t="s">
        <v>584</v>
      </c>
      <c r="B160" s="1267" t="s">
        <v>369</v>
      </c>
      <c r="C160" s="1268"/>
      <c r="D160" s="133"/>
      <c r="E160" s="124"/>
      <c r="F160" s="129"/>
      <c r="G160" s="429">
        <v>55000</v>
      </c>
    </row>
    <row r="161" spans="1:9" ht="15.75">
      <c r="A161" s="402" t="s">
        <v>585</v>
      </c>
      <c r="B161" s="1267" t="s">
        <v>370</v>
      </c>
      <c r="C161" s="1268"/>
      <c r="D161" s="118"/>
      <c r="E161" s="124"/>
      <c r="F161" s="122"/>
      <c r="G161" s="429">
        <v>52020</v>
      </c>
      <c r="I161" s="295"/>
    </row>
    <row r="162" spans="1:10" ht="15.75">
      <c r="A162" s="1242" t="s">
        <v>1</v>
      </c>
      <c r="B162" s="1243"/>
      <c r="C162" s="1243"/>
      <c r="D162" s="317"/>
      <c r="E162" s="317"/>
      <c r="F162" s="384"/>
      <c r="G162" s="406">
        <f>SUM(G149:G161)</f>
        <v>1620040</v>
      </c>
      <c r="H162" s="1402"/>
      <c r="I162" s="1403"/>
      <c r="J162" s="1403"/>
    </row>
    <row r="163" spans="1:7" ht="31.5" customHeight="1">
      <c r="A163" s="319"/>
      <c r="B163" s="320"/>
      <c r="C163" s="320"/>
      <c r="D163" s="320"/>
      <c r="E163" s="320"/>
      <c r="F163" s="320"/>
      <c r="G163" s="321"/>
    </row>
    <row r="164" spans="1:7" ht="15.75" hidden="1">
      <c r="A164" s="1242" t="s">
        <v>99</v>
      </c>
      <c r="B164" s="1243"/>
      <c r="C164" s="1243"/>
      <c r="D164" s="1243"/>
      <c r="E164" s="1243"/>
      <c r="F164" s="1243"/>
      <c r="G164" s="1244"/>
    </row>
    <row r="165" spans="1:7" ht="31.5" hidden="1">
      <c r="A165" s="335" t="s">
        <v>0</v>
      </c>
      <c r="B165" s="1287" t="s">
        <v>52</v>
      </c>
      <c r="C165" s="1288"/>
      <c r="D165" s="88" t="s">
        <v>5</v>
      </c>
      <c r="E165" s="309" t="s">
        <v>48</v>
      </c>
      <c r="F165" s="88" t="s">
        <v>49</v>
      </c>
      <c r="G165" s="325" t="s">
        <v>46</v>
      </c>
    </row>
    <row r="166" spans="1:7" ht="15.75" hidden="1">
      <c r="A166" s="299" t="s">
        <v>34</v>
      </c>
      <c r="B166" s="1282" t="s">
        <v>98</v>
      </c>
      <c r="C166" s="1283"/>
      <c r="D166" s="317"/>
      <c r="E166" s="317"/>
      <c r="F166" s="317"/>
      <c r="G166" s="364">
        <f>E166*F166</f>
        <v>0</v>
      </c>
    </row>
    <row r="167" spans="1:7" ht="15.75" hidden="1">
      <c r="A167" s="360" t="s">
        <v>31</v>
      </c>
      <c r="B167" s="1284"/>
      <c r="C167" s="1285"/>
      <c r="D167" s="361"/>
      <c r="E167" s="383"/>
      <c r="F167" s="363"/>
      <c r="G167" s="364">
        <f>E167*F167</f>
        <v>0</v>
      </c>
    </row>
    <row r="168" spans="1:7" ht="15.75" hidden="1">
      <c r="A168" s="1242" t="s">
        <v>1</v>
      </c>
      <c r="B168" s="1243"/>
      <c r="C168" s="1243"/>
      <c r="D168" s="317"/>
      <c r="E168" s="317"/>
      <c r="F168" s="384"/>
      <c r="G168" s="385">
        <f>SUM(G166:G167)</f>
        <v>0</v>
      </c>
    </row>
    <row r="169" spans="1:7" ht="31.5" customHeight="1" hidden="1">
      <c r="A169" s="319"/>
      <c r="B169" s="320"/>
      <c r="C169" s="320"/>
      <c r="D169" s="320"/>
      <c r="E169" s="320"/>
      <c r="F169" s="320"/>
      <c r="G169" s="321"/>
    </row>
    <row r="170" spans="1:7" ht="15.75" hidden="1">
      <c r="A170" s="1242" t="s">
        <v>102</v>
      </c>
      <c r="B170" s="1243"/>
      <c r="C170" s="1243"/>
      <c r="D170" s="1243"/>
      <c r="E170" s="1243"/>
      <c r="F170" s="1243"/>
      <c r="G170" s="1244"/>
    </row>
    <row r="171" spans="1:7" ht="31.5" hidden="1">
      <c r="A171" s="335" t="s">
        <v>0</v>
      </c>
      <c r="B171" s="1287" t="s">
        <v>52</v>
      </c>
      <c r="C171" s="1288"/>
      <c r="D171" s="88" t="s">
        <v>5</v>
      </c>
      <c r="E171" s="309" t="s">
        <v>48</v>
      </c>
      <c r="F171" s="88" t="s">
        <v>49</v>
      </c>
      <c r="G171" s="325" t="s">
        <v>46</v>
      </c>
    </row>
    <row r="172" spans="1:7" ht="15.75" hidden="1">
      <c r="A172" s="299" t="s">
        <v>34</v>
      </c>
      <c r="B172" s="1282" t="s">
        <v>103</v>
      </c>
      <c r="C172" s="1283"/>
      <c r="D172" s="317"/>
      <c r="E172" s="317"/>
      <c r="F172" s="317"/>
      <c r="G172" s="432"/>
    </row>
    <row r="173" spans="1:7" ht="15.75" hidden="1">
      <c r="A173" s="402" t="s">
        <v>33</v>
      </c>
      <c r="B173" s="1284"/>
      <c r="C173" s="1285"/>
      <c r="D173" s="361"/>
      <c r="E173" s="383"/>
      <c r="F173" s="430"/>
      <c r="G173" s="359">
        <f>E173*F173*12</f>
        <v>0</v>
      </c>
    </row>
    <row r="174" spans="1:7" ht="15.75" hidden="1">
      <c r="A174" s="360" t="s">
        <v>31</v>
      </c>
      <c r="B174" s="1284"/>
      <c r="C174" s="1285"/>
      <c r="D174" s="361"/>
      <c r="E174" s="383"/>
      <c r="F174" s="363"/>
      <c r="G174" s="364">
        <f>E174*F174*12</f>
        <v>0</v>
      </c>
    </row>
    <row r="175" spans="1:7" ht="15.75" hidden="1">
      <c r="A175" s="402" t="s">
        <v>35</v>
      </c>
      <c r="B175" s="1284" t="s">
        <v>104</v>
      </c>
      <c r="C175" s="1285"/>
      <c r="D175" s="410"/>
      <c r="E175" s="410"/>
      <c r="F175" s="317"/>
      <c r="G175" s="432"/>
    </row>
    <row r="176" spans="1:7" ht="15.75" hidden="1">
      <c r="A176" s="402" t="s">
        <v>36</v>
      </c>
      <c r="B176" s="1284"/>
      <c r="C176" s="1285"/>
      <c r="D176" s="361"/>
      <c r="E176" s="383"/>
      <c r="F176" s="430"/>
      <c r="G176" s="359">
        <f>E176*F176</f>
        <v>0</v>
      </c>
    </row>
    <row r="177" spans="1:7" ht="15.75" hidden="1">
      <c r="A177" s="360" t="s">
        <v>31</v>
      </c>
      <c r="B177" s="1284"/>
      <c r="C177" s="1285"/>
      <c r="D177" s="361"/>
      <c r="E177" s="383"/>
      <c r="F177" s="363"/>
      <c r="G177" s="364">
        <f>E177*F177</f>
        <v>0</v>
      </c>
    </row>
    <row r="178" spans="1:7" ht="15.75" hidden="1">
      <c r="A178" s="402" t="s">
        <v>37</v>
      </c>
      <c r="B178" s="1284" t="s">
        <v>105</v>
      </c>
      <c r="C178" s="1285"/>
      <c r="D178" s="410"/>
      <c r="E178" s="410"/>
      <c r="F178" s="317"/>
      <c r="G178" s="432"/>
    </row>
    <row r="179" spans="1:7" ht="15.75" hidden="1">
      <c r="A179" s="402" t="s">
        <v>38</v>
      </c>
      <c r="B179" s="1284"/>
      <c r="C179" s="1285"/>
      <c r="D179" s="361"/>
      <c r="E179" s="383"/>
      <c r="F179" s="430"/>
      <c r="G179" s="359">
        <f>E179*F179</f>
        <v>0</v>
      </c>
    </row>
    <row r="180" spans="1:7" ht="15.75" hidden="1">
      <c r="A180" s="360" t="s">
        <v>31</v>
      </c>
      <c r="B180" s="1284"/>
      <c r="C180" s="1285"/>
      <c r="D180" s="361"/>
      <c r="E180" s="383"/>
      <c r="F180" s="363"/>
      <c r="G180" s="364">
        <f>E180*F180</f>
        <v>0</v>
      </c>
    </row>
    <row r="181" spans="1:7" ht="15.75" hidden="1">
      <c r="A181" s="402" t="s">
        <v>100</v>
      </c>
      <c r="B181" s="1284" t="s">
        <v>106</v>
      </c>
      <c r="C181" s="1285"/>
      <c r="D181" s="410"/>
      <c r="E181" s="410"/>
      <c r="F181" s="317"/>
      <c r="G181" s="432"/>
    </row>
    <row r="182" spans="1:7" ht="15.75" hidden="1">
      <c r="A182" s="402" t="s">
        <v>101</v>
      </c>
      <c r="B182" s="1284"/>
      <c r="C182" s="1285"/>
      <c r="D182" s="361"/>
      <c r="E182" s="383"/>
      <c r="F182" s="430"/>
      <c r="G182" s="359">
        <f>E182*F182</f>
        <v>0</v>
      </c>
    </row>
    <row r="183" spans="1:7" ht="15.75" hidden="1">
      <c r="A183" s="360" t="s">
        <v>31</v>
      </c>
      <c r="B183" s="1284"/>
      <c r="C183" s="1285"/>
      <c r="D183" s="361"/>
      <c r="E183" s="383"/>
      <c r="F183" s="363"/>
      <c r="G183" s="364">
        <f>E183*F183</f>
        <v>0</v>
      </c>
    </row>
    <row r="184" spans="1:7" ht="15.75" hidden="1">
      <c r="A184" s="1242" t="s">
        <v>1</v>
      </c>
      <c r="B184" s="1243"/>
      <c r="C184" s="1243"/>
      <c r="D184" s="317"/>
      <c r="E184" s="317"/>
      <c r="F184" s="384"/>
      <c r="G184" s="385">
        <f>SUM(G172:G183)</f>
        <v>0</v>
      </c>
    </row>
    <row r="185" spans="1:7" ht="31.5" customHeight="1" hidden="1">
      <c r="A185" s="319"/>
      <c r="B185" s="320"/>
      <c r="C185" s="320"/>
      <c r="D185" s="320"/>
      <c r="E185" s="320"/>
      <c r="F185" s="320"/>
      <c r="G185" s="321"/>
    </row>
    <row r="186" spans="1:7" ht="15.75" hidden="1">
      <c r="A186" s="1291" t="s">
        <v>183</v>
      </c>
      <c r="B186" s="1292"/>
      <c r="C186" s="1292"/>
      <c r="D186" s="1292"/>
      <c r="E186" s="1292"/>
      <c r="F186" s="1292"/>
      <c r="G186" s="1293"/>
    </row>
    <row r="187" spans="1:7" ht="31.5" hidden="1">
      <c r="A187" s="335" t="s">
        <v>0</v>
      </c>
      <c r="B187" s="1230" t="s">
        <v>66</v>
      </c>
      <c r="C187" s="1231"/>
      <c r="D187" s="1232"/>
      <c r="E187" s="336" t="s">
        <v>7</v>
      </c>
      <c r="F187" s="336" t="s">
        <v>49</v>
      </c>
      <c r="G187" s="325" t="s">
        <v>46</v>
      </c>
    </row>
    <row r="188" spans="1:7" ht="15.75" hidden="1">
      <c r="A188" s="335">
        <v>1</v>
      </c>
      <c r="B188" s="1313"/>
      <c r="C188" s="1314"/>
      <c r="D188" s="1315"/>
      <c r="E188" s="303"/>
      <c r="F188" s="380"/>
      <c r="G188" s="337">
        <f>E188*F188</f>
        <v>0</v>
      </c>
    </row>
    <row r="189" spans="1:7" ht="15.75" hidden="1">
      <c r="A189" s="381" t="s">
        <v>31</v>
      </c>
      <c r="B189" s="1313"/>
      <c r="C189" s="1314"/>
      <c r="D189" s="1315"/>
      <c r="E189" s="303"/>
      <c r="F189" s="380"/>
      <c r="G189" s="340">
        <f>E189*F189</f>
        <v>0</v>
      </c>
    </row>
    <row r="190" spans="1:7" ht="15.75" hidden="1">
      <c r="A190" s="1264" t="s">
        <v>1</v>
      </c>
      <c r="B190" s="1265"/>
      <c r="C190" s="1265"/>
      <c r="D190" s="1266"/>
      <c r="E190" s="433"/>
      <c r="F190" s="433"/>
      <c r="G190" s="343">
        <f>SUM(G188:G189)</f>
        <v>0</v>
      </c>
    </row>
    <row r="191" spans="1:7" ht="31.5" customHeight="1">
      <c r="A191" s="319"/>
      <c r="B191" s="320"/>
      <c r="C191" s="320"/>
      <c r="D191" s="320"/>
      <c r="E191" s="320"/>
      <c r="F191" s="320"/>
      <c r="G191" s="321"/>
    </row>
    <row r="192" spans="1:7" ht="15.75">
      <c r="A192" s="1291" t="s">
        <v>94</v>
      </c>
      <c r="B192" s="1292"/>
      <c r="C192" s="1292"/>
      <c r="D192" s="1292"/>
      <c r="E192" s="1292"/>
      <c r="F192" s="1292"/>
      <c r="G192" s="1293"/>
    </row>
    <row r="193" spans="1:7" ht="31.5">
      <c r="A193" s="335" t="s">
        <v>0</v>
      </c>
      <c r="B193" s="1230" t="s">
        <v>2</v>
      </c>
      <c r="C193" s="1231"/>
      <c r="D193" s="1232"/>
      <c r="E193" s="336" t="s">
        <v>7</v>
      </c>
      <c r="F193" s="336" t="s">
        <v>49</v>
      </c>
      <c r="G193" s="325" t="s">
        <v>46</v>
      </c>
    </row>
    <row r="194" spans="1:7" ht="15.75" hidden="1">
      <c r="A194" s="335">
        <v>1</v>
      </c>
      <c r="B194" s="1313"/>
      <c r="C194" s="1314"/>
      <c r="D194" s="1315"/>
      <c r="E194" s="303"/>
      <c r="F194" s="386"/>
      <c r="G194" s="337"/>
    </row>
    <row r="195" spans="1:9" ht="44.25" customHeight="1">
      <c r="A195" s="335">
        <v>1</v>
      </c>
      <c r="B195" s="1196" t="s">
        <v>693</v>
      </c>
      <c r="C195" s="1251"/>
      <c r="D195" s="1251"/>
      <c r="E195" s="1251"/>
      <c r="F195" s="1197"/>
      <c r="G195" s="434">
        <f>962500+100000</f>
        <v>1062500</v>
      </c>
      <c r="I195" s="435"/>
    </row>
    <row r="196" spans="1:7" ht="24" customHeight="1">
      <c r="A196" s="1294" t="s">
        <v>94</v>
      </c>
      <c r="B196" s="1295"/>
      <c r="C196" s="1295"/>
      <c r="D196" s="1295"/>
      <c r="E196" s="1295"/>
      <c r="F196" s="1295"/>
      <c r="G196" s="1296"/>
    </row>
    <row r="197" spans="1:7" ht="15.75">
      <c r="A197" s="592">
        <v>1</v>
      </c>
      <c r="B197" s="1359" t="s">
        <v>633</v>
      </c>
      <c r="C197" s="1360"/>
      <c r="D197" s="1361"/>
      <c r="E197" s="593">
        <v>3</v>
      </c>
      <c r="F197" s="594">
        <v>17200</v>
      </c>
      <c r="G197" s="595">
        <f>F197*E197</f>
        <v>51600</v>
      </c>
    </row>
    <row r="198" spans="1:10" ht="15.75">
      <c r="A198" s="592">
        <v>2</v>
      </c>
      <c r="B198" s="1349" t="s">
        <v>389</v>
      </c>
      <c r="C198" s="1350"/>
      <c r="D198" s="1351"/>
      <c r="E198" s="596">
        <v>1</v>
      </c>
      <c r="F198" s="597">
        <v>75000</v>
      </c>
      <c r="G198" s="595">
        <f aca="true" t="shared" si="0" ref="G198:G218">F198*E198</f>
        <v>75000</v>
      </c>
      <c r="J198" s="437"/>
    </row>
    <row r="199" spans="1:10" ht="33" customHeight="1">
      <c r="A199" s="592">
        <v>3</v>
      </c>
      <c r="B199" s="1349" t="s">
        <v>661</v>
      </c>
      <c r="C199" s="1350"/>
      <c r="D199" s="1351"/>
      <c r="E199" s="596">
        <v>1</v>
      </c>
      <c r="F199" s="598">
        <v>39380</v>
      </c>
      <c r="G199" s="595">
        <f t="shared" si="0"/>
        <v>39380</v>
      </c>
      <c r="J199" s="437"/>
    </row>
    <row r="200" spans="1:7" ht="15.75">
      <c r="A200" s="592">
        <v>4</v>
      </c>
      <c r="B200" s="1349" t="s">
        <v>390</v>
      </c>
      <c r="C200" s="1350"/>
      <c r="D200" s="1351"/>
      <c r="E200" s="596">
        <v>1</v>
      </c>
      <c r="F200" s="598">
        <v>15000</v>
      </c>
      <c r="G200" s="595">
        <f t="shared" si="0"/>
        <v>15000</v>
      </c>
    </row>
    <row r="201" spans="1:7" ht="15.75">
      <c r="A201" s="592">
        <v>5</v>
      </c>
      <c r="B201" s="1373" t="s">
        <v>391</v>
      </c>
      <c r="C201" s="1374"/>
      <c r="D201" s="1375"/>
      <c r="E201" s="596">
        <v>2</v>
      </c>
      <c r="F201" s="597">
        <v>14465</v>
      </c>
      <c r="G201" s="595">
        <f t="shared" si="0"/>
        <v>28930</v>
      </c>
    </row>
    <row r="202" spans="1:7" ht="15.75">
      <c r="A202" s="592">
        <v>6</v>
      </c>
      <c r="B202" s="1277" t="s">
        <v>628</v>
      </c>
      <c r="C202" s="1278"/>
      <c r="D202" s="1279"/>
      <c r="E202" s="596">
        <v>1</v>
      </c>
      <c r="F202" s="597">
        <v>12360</v>
      </c>
      <c r="G202" s="595">
        <f t="shared" si="0"/>
        <v>12360</v>
      </c>
    </row>
    <row r="203" spans="1:7" ht="19.5" customHeight="1">
      <c r="A203" s="592">
        <v>7</v>
      </c>
      <c r="B203" s="1277" t="s">
        <v>665</v>
      </c>
      <c r="C203" s="1278"/>
      <c r="D203" s="1279"/>
      <c r="E203" s="596">
        <v>6</v>
      </c>
      <c r="F203" s="597">
        <v>11285</v>
      </c>
      <c r="G203" s="595">
        <f>F203*E203</f>
        <v>67710</v>
      </c>
    </row>
    <row r="204" spans="1:7" ht="15.75">
      <c r="A204" s="592">
        <v>8</v>
      </c>
      <c r="B204" s="1277" t="s">
        <v>674</v>
      </c>
      <c r="C204" s="1278"/>
      <c r="D204" s="1279"/>
      <c r="E204" s="596">
        <v>3</v>
      </c>
      <c r="F204" s="597">
        <v>4500</v>
      </c>
      <c r="G204" s="595">
        <f t="shared" si="0"/>
        <v>13500</v>
      </c>
    </row>
    <row r="205" spans="1:7" ht="15.75">
      <c r="A205" s="592">
        <v>9</v>
      </c>
      <c r="B205" s="1277" t="s">
        <v>675</v>
      </c>
      <c r="C205" s="1278"/>
      <c r="D205" s="1279"/>
      <c r="E205" s="596">
        <v>20</v>
      </c>
      <c r="F205" s="597">
        <v>6760</v>
      </c>
      <c r="G205" s="595">
        <f t="shared" si="0"/>
        <v>135200</v>
      </c>
    </row>
    <row r="206" spans="1:7" ht="15.75">
      <c r="A206" s="592">
        <v>10</v>
      </c>
      <c r="B206" s="1277" t="s">
        <v>676</v>
      </c>
      <c r="C206" s="1278"/>
      <c r="D206" s="1279"/>
      <c r="E206" s="596">
        <v>40</v>
      </c>
      <c r="F206" s="597">
        <v>1960</v>
      </c>
      <c r="G206" s="595">
        <f t="shared" si="0"/>
        <v>78400</v>
      </c>
    </row>
    <row r="207" spans="1:7" ht="17.25" customHeight="1">
      <c r="A207" s="592">
        <v>11</v>
      </c>
      <c r="B207" s="1277" t="s">
        <v>632</v>
      </c>
      <c r="C207" s="1278"/>
      <c r="D207" s="1279"/>
      <c r="E207" s="596">
        <v>2</v>
      </c>
      <c r="F207" s="597">
        <v>15000</v>
      </c>
      <c r="G207" s="595">
        <f t="shared" si="0"/>
        <v>30000</v>
      </c>
    </row>
    <row r="208" spans="1:7" ht="17.25" customHeight="1" hidden="1">
      <c r="A208" s="592"/>
      <c r="B208" s="1353"/>
      <c r="C208" s="1354"/>
      <c r="D208" s="1355"/>
      <c r="E208" s="599"/>
      <c r="F208" s="600"/>
      <c r="G208" s="595">
        <f t="shared" si="0"/>
        <v>0</v>
      </c>
    </row>
    <row r="209" spans="1:7" ht="15.75" hidden="1">
      <c r="A209" s="592"/>
      <c r="B209" s="1353"/>
      <c r="C209" s="1354"/>
      <c r="D209" s="1355"/>
      <c r="E209" s="599"/>
      <c r="F209" s="600"/>
      <c r="G209" s="595">
        <f t="shared" si="0"/>
        <v>0</v>
      </c>
    </row>
    <row r="210" spans="1:7" ht="15.75" hidden="1">
      <c r="A210" s="592"/>
      <c r="B210" s="1353"/>
      <c r="C210" s="1354"/>
      <c r="D210" s="1355"/>
      <c r="E210" s="599"/>
      <c r="F210" s="600"/>
      <c r="G210" s="595">
        <f t="shared" si="0"/>
        <v>0</v>
      </c>
    </row>
    <row r="211" spans="1:7" ht="15.75" hidden="1">
      <c r="A211" s="592"/>
      <c r="B211" s="1353"/>
      <c r="C211" s="1354"/>
      <c r="D211" s="1355"/>
      <c r="E211" s="599"/>
      <c r="F211" s="600"/>
      <c r="G211" s="595">
        <f t="shared" si="0"/>
        <v>0</v>
      </c>
    </row>
    <row r="212" spans="1:7" ht="15.75" hidden="1">
      <c r="A212" s="592"/>
      <c r="B212" s="1353"/>
      <c r="C212" s="1354"/>
      <c r="D212" s="1355"/>
      <c r="E212" s="599"/>
      <c r="F212" s="600"/>
      <c r="G212" s="595">
        <f t="shared" si="0"/>
        <v>0</v>
      </c>
    </row>
    <row r="213" spans="1:7" ht="15.75" hidden="1">
      <c r="A213" s="592"/>
      <c r="B213" s="1353"/>
      <c r="C213" s="1354"/>
      <c r="D213" s="1355"/>
      <c r="E213" s="599"/>
      <c r="F213" s="600"/>
      <c r="G213" s="595">
        <f t="shared" si="0"/>
        <v>0</v>
      </c>
    </row>
    <row r="214" spans="1:7" ht="15.75" hidden="1">
      <c r="A214" s="592"/>
      <c r="B214" s="1353"/>
      <c r="C214" s="1354"/>
      <c r="D214" s="1355"/>
      <c r="E214" s="599"/>
      <c r="F214" s="600"/>
      <c r="G214" s="595">
        <f t="shared" si="0"/>
        <v>0</v>
      </c>
    </row>
    <row r="215" spans="1:7" ht="15.75" hidden="1">
      <c r="A215" s="601" t="s">
        <v>31</v>
      </c>
      <c r="B215" s="1302"/>
      <c r="C215" s="1303"/>
      <c r="D215" s="1304"/>
      <c r="E215" s="599"/>
      <c r="F215" s="600"/>
      <c r="G215" s="595">
        <f t="shared" si="0"/>
        <v>0</v>
      </c>
    </row>
    <row r="216" spans="1:7" ht="15.75">
      <c r="A216" s="602">
        <v>12</v>
      </c>
      <c r="B216" s="1303" t="s">
        <v>638</v>
      </c>
      <c r="C216" s="1303"/>
      <c r="D216" s="1304"/>
      <c r="E216" s="599">
        <v>2</v>
      </c>
      <c r="F216" s="600">
        <v>18000</v>
      </c>
      <c r="G216" s="595">
        <f t="shared" si="0"/>
        <v>36000</v>
      </c>
    </row>
    <row r="217" spans="1:7" ht="15.75">
      <c r="A217" s="602">
        <v>13</v>
      </c>
      <c r="B217" s="1303" t="s">
        <v>662</v>
      </c>
      <c r="C217" s="1303"/>
      <c r="D217" s="1304"/>
      <c r="E217" s="599">
        <v>6</v>
      </c>
      <c r="F217" s="600">
        <v>2500</v>
      </c>
      <c r="G217" s="595">
        <f t="shared" si="0"/>
        <v>15000</v>
      </c>
    </row>
    <row r="218" spans="1:7" ht="15.75">
      <c r="A218" s="602">
        <v>14</v>
      </c>
      <c r="B218" s="1303" t="s">
        <v>656</v>
      </c>
      <c r="C218" s="1303"/>
      <c r="D218" s="1304"/>
      <c r="E218" s="599">
        <v>1</v>
      </c>
      <c r="F218" s="600">
        <v>60000</v>
      </c>
      <c r="G218" s="595">
        <f t="shared" si="0"/>
        <v>60000</v>
      </c>
    </row>
    <row r="219" spans="1:7" ht="15.75">
      <c r="A219" s="1392" t="s">
        <v>1</v>
      </c>
      <c r="B219" s="1393"/>
      <c r="C219" s="1393"/>
      <c r="D219" s="1394"/>
      <c r="E219" s="603"/>
      <c r="F219" s="603"/>
      <c r="G219" s="591">
        <f>SUM(G197:G218)</f>
        <v>658080</v>
      </c>
    </row>
    <row r="220" spans="1:7" ht="22.5" customHeight="1">
      <c r="A220" s="1379" t="s">
        <v>570</v>
      </c>
      <c r="B220" s="1380"/>
      <c r="C220" s="1380"/>
      <c r="D220" s="1380"/>
      <c r="E220" s="1380"/>
      <c r="F220" s="1381"/>
      <c r="G220" s="434">
        <f>G195+G219</f>
        <v>1720580</v>
      </c>
    </row>
    <row r="221" spans="1:7" ht="15.75" hidden="1">
      <c r="A221" s="1308" t="s">
        <v>188</v>
      </c>
      <c r="B221" s="1309"/>
      <c r="C221" s="1309"/>
      <c r="D221" s="1309"/>
      <c r="E221" s="1309"/>
      <c r="F221" s="1309"/>
      <c r="G221" s="1345"/>
    </row>
    <row r="222" spans="1:7" ht="31.5" hidden="1">
      <c r="A222" s="335" t="s">
        <v>0</v>
      </c>
      <c r="B222" s="1287" t="s">
        <v>2</v>
      </c>
      <c r="C222" s="1288"/>
      <c r="D222" s="88" t="s">
        <v>5</v>
      </c>
      <c r="E222" s="88" t="s">
        <v>48</v>
      </c>
      <c r="F222" s="88" t="s">
        <v>49</v>
      </c>
      <c r="G222" s="325" t="s">
        <v>46</v>
      </c>
    </row>
    <row r="223" spans="1:7" ht="15.75" hidden="1">
      <c r="A223" s="335">
        <v>1</v>
      </c>
      <c r="B223" s="1334"/>
      <c r="C223" s="1335"/>
      <c r="D223" s="390"/>
      <c r="E223" s="391"/>
      <c r="F223" s="380"/>
      <c r="G223" s="392">
        <f>E223*F223</f>
        <v>0</v>
      </c>
    </row>
    <row r="224" spans="1:7" ht="15.75" hidden="1">
      <c r="A224" s="185" t="s">
        <v>31</v>
      </c>
      <c r="B224" s="1269"/>
      <c r="C224" s="1270"/>
      <c r="D224" s="393"/>
      <c r="E224" s="394"/>
      <c r="F224" s="383"/>
      <c r="G224" s="395">
        <f>E224*F224</f>
        <v>0</v>
      </c>
    </row>
    <row r="225" spans="1:7" ht="15.75" hidden="1">
      <c r="A225" s="1242" t="s">
        <v>47</v>
      </c>
      <c r="B225" s="1243"/>
      <c r="C225" s="1243"/>
      <c r="D225" s="317"/>
      <c r="E225" s="317"/>
      <c r="F225" s="317"/>
      <c r="G225" s="396">
        <f>SUM(G223:G224)</f>
        <v>0</v>
      </c>
    </row>
    <row r="226" spans="1:7" ht="31.5" customHeight="1" hidden="1">
      <c r="A226" s="438"/>
      <c r="B226" s="350"/>
      <c r="C226" s="350"/>
      <c r="D226" s="350"/>
      <c r="E226" s="439"/>
      <c r="F226" s="439"/>
      <c r="G226" s="369"/>
    </row>
    <row r="227" spans="1:7" ht="15.75" hidden="1">
      <c r="A227" s="1264" t="s">
        <v>189</v>
      </c>
      <c r="B227" s="1265"/>
      <c r="C227" s="1265"/>
      <c r="D227" s="1265"/>
      <c r="E227" s="1265"/>
      <c r="F227" s="1265"/>
      <c r="G227" s="1286"/>
    </row>
    <row r="228" spans="1:7" ht="31.5" hidden="1">
      <c r="A228" s="335" t="s">
        <v>0</v>
      </c>
      <c r="B228" s="1287" t="s">
        <v>2</v>
      </c>
      <c r="C228" s="1288"/>
      <c r="D228" s="88" t="s">
        <v>5</v>
      </c>
      <c r="E228" s="88" t="s">
        <v>48</v>
      </c>
      <c r="F228" s="88" t="s">
        <v>49</v>
      </c>
      <c r="G228" s="325" t="s">
        <v>46</v>
      </c>
    </row>
    <row r="229" spans="1:7" ht="15.75" hidden="1">
      <c r="A229" s="335">
        <v>1</v>
      </c>
      <c r="B229" s="1334"/>
      <c r="C229" s="1335"/>
      <c r="D229" s="390"/>
      <c r="E229" s="391"/>
      <c r="F229" s="380"/>
      <c r="G229" s="392">
        <f>E229*F229</f>
        <v>0</v>
      </c>
    </row>
    <row r="230" spans="1:7" ht="15.75" hidden="1">
      <c r="A230" s="185" t="s">
        <v>31</v>
      </c>
      <c r="B230" s="1269"/>
      <c r="C230" s="1270"/>
      <c r="D230" s="393"/>
      <c r="E230" s="394"/>
      <c r="F230" s="383"/>
      <c r="G230" s="395">
        <f>E230*F230</f>
        <v>0</v>
      </c>
    </row>
    <row r="231" spans="1:7" ht="15.75" hidden="1">
      <c r="A231" s="1242" t="s">
        <v>47</v>
      </c>
      <c r="B231" s="1243"/>
      <c r="C231" s="1243"/>
      <c r="D231" s="317"/>
      <c r="E231" s="317"/>
      <c r="F231" s="317"/>
      <c r="G231" s="396">
        <f>SUM(G229:G230)</f>
        <v>0</v>
      </c>
    </row>
    <row r="232" spans="1:7" ht="31.5" customHeight="1" hidden="1">
      <c r="A232" s="438"/>
      <c r="B232" s="350"/>
      <c r="C232" s="350"/>
      <c r="D232" s="350"/>
      <c r="E232" s="439"/>
      <c r="F232" s="439"/>
      <c r="G232" s="369"/>
    </row>
    <row r="233" spans="1:7" ht="15.75" hidden="1">
      <c r="A233" s="1264" t="s">
        <v>190</v>
      </c>
      <c r="B233" s="1265"/>
      <c r="C233" s="1265"/>
      <c r="D233" s="1265"/>
      <c r="E233" s="1265"/>
      <c r="F233" s="1265"/>
      <c r="G233" s="1286"/>
    </row>
    <row r="234" spans="1:7" ht="31.5" hidden="1">
      <c r="A234" s="335" t="s">
        <v>0</v>
      </c>
      <c r="B234" s="1287" t="s">
        <v>2</v>
      </c>
      <c r="C234" s="1288"/>
      <c r="D234" s="88" t="s">
        <v>5</v>
      </c>
      <c r="E234" s="88" t="s">
        <v>48</v>
      </c>
      <c r="F234" s="88" t="s">
        <v>49</v>
      </c>
      <c r="G234" s="325" t="s">
        <v>46</v>
      </c>
    </row>
    <row r="235" spans="1:7" ht="15.75" hidden="1">
      <c r="A235" s="335">
        <v>1</v>
      </c>
      <c r="B235" s="1334"/>
      <c r="C235" s="1335"/>
      <c r="D235" s="390"/>
      <c r="E235" s="391"/>
      <c r="F235" s="380"/>
      <c r="G235" s="392">
        <f>E235*F235</f>
        <v>0</v>
      </c>
    </row>
    <row r="236" spans="1:7" ht="15.75" hidden="1">
      <c r="A236" s="185" t="s">
        <v>31</v>
      </c>
      <c r="B236" s="1269"/>
      <c r="C236" s="1270"/>
      <c r="D236" s="393"/>
      <c r="E236" s="394"/>
      <c r="F236" s="383"/>
      <c r="G236" s="395">
        <f>E236*F236</f>
        <v>0</v>
      </c>
    </row>
    <row r="237" spans="1:7" ht="15.75" hidden="1">
      <c r="A237" s="1242" t="s">
        <v>47</v>
      </c>
      <c r="B237" s="1243"/>
      <c r="C237" s="1243"/>
      <c r="D237" s="317"/>
      <c r="E237" s="317"/>
      <c r="F237" s="317"/>
      <c r="G237" s="396">
        <f>SUM(G235:G236)</f>
        <v>0</v>
      </c>
    </row>
    <row r="238" spans="1:7" ht="31.5" customHeight="1" hidden="1">
      <c r="A238" s="438"/>
      <c r="B238" s="350"/>
      <c r="C238" s="350"/>
      <c r="D238" s="350"/>
      <c r="E238" s="439"/>
      <c r="F238" s="439"/>
      <c r="G238" s="369"/>
    </row>
    <row r="239" spans="1:7" ht="15.75" hidden="1">
      <c r="A239" s="1264" t="s">
        <v>191</v>
      </c>
      <c r="B239" s="1265"/>
      <c r="C239" s="1265"/>
      <c r="D239" s="1265"/>
      <c r="E239" s="1265"/>
      <c r="F239" s="1265"/>
      <c r="G239" s="1286"/>
    </row>
    <row r="240" spans="1:7" ht="31.5" hidden="1">
      <c r="A240" s="335" t="s">
        <v>0</v>
      </c>
      <c r="B240" s="1287" t="s">
        <v>2</v>
      </c>
      <c r="C240" s="1288"/>
      <c r="D240" s="88" t="s">
        <v>5</v>
      </c>
      <c r="E240" s="88" t="s">
        <v>48</v>
      </c>
      <c r="F240" s="88" t="s">
        <v>49</v>
      </c>
      <c r="G240" s="325" t="s">
        <v>46</v>
      </c>
    </row>
    <row r="241" spans="1:7" ht="15.75" hidden="1">
      <c r="A241" s="335">
        <v>1</v>
      </c>
      <c r="B241" s="1334"/>
      <c r="C241" s="1335"/>
      <c r="D241" s="390"/>
      <c r="E241" s="391"/>
      <c r="F241" s="380"/>
      <c r="G241" s="392">
        <f>E241*F241</f>
        <v>0</v>
      </c>
    </row>
    <row r="242" spans="1:7" ht="15.75" hidden="1">
      <c r="A242" s="459" t="s">
        <v>31</v>
      </c>
      <c r="B242" s="1387"/>
      <c r="C242" s="1388"/>
      <c r="D242" s="409"/>
      <c r="E242" s="460"/>
      <c r="F242" s="461"/>
      <c r="G242" s="479">
        <f>E242*F242</f>
        <v>0</v>
      </c>
    </row>
    <row r="243" spans="1:7" ht="15.75">
      <c r="A243" s="482"/>
      <c r="B243" s="483"/>
      <c r="C243" s="483"/>
      <c r="D243" s="484"/>
      <c r="E243" s="485"/>
      <c r="F243" s="486"/>
      <c r="G243" s="487"/>
    </row>
    <row r="244" spans="1:7" ht="15.75" hidden="1">
      <c r="A244" s="1297" t="s">
        <v>47</v>
      </c>
      <c r="B244" s="1298"/>
      <c r="C244" s="1298"/>
      <c r="D244" s="480"/>
      <c r="E244" s="480"/>
      <c r="F244" s="480"/>
      <c r="G244" s="481">
        <f>SUM(G241:G242)</f>
        <v>0</v>
      </c>
    </row>
    <row r="245" spans="1:8" ht="18.75">
      <c r="A245" s="488" t="s">
        <v>602</v>
      </c>
      <c r="B245" s="488"/>
      <c r="C245" s="488"/>
      <c r="D245" s="488"/>
      <c r="E245" s="488"/>
      <c r="F245" s="488"/>
      <c r="G245" s="489">
        <f>G486+G334+G308+G274</f>
        <v>1194295</v>
      </c>
      <c r="H245" s="357"/>
    </row>
    <row r="246" spans="1:7" ht="31.5" customHeight="1" hidden="1">
      <c r="A246" s="438"/>
      <c r="B246" s="350"/>
      <c r="C246" s="350"/>
      <c r="D246" s="350"/>
      <c r="E246" s="439"/>
      <c r="F246" s="440"/>
      <c r="G246" s="369"/>
    </row>
    <row r="247" spans="1:7" ht="15.75" hidden="1">
      <c r="A247" s="1264" t="s">
        <v>192</v>
      </c>
      <c r="B247" s="1265"/>
      <c r="C247" s="1265"/>
      <c r="D247" s="1265"/>
      <c r="E247" s="1265"/>
      <c r="F247" s="1265"/>
      <c r="G247" s="1286"/>
    </row>
    <row r="248" spans="1:7" ht="31.5" hidden="1">
      <c r="A248" s="335" t="s">
        <v>0</v>
      </c>
      <c r="B248" s="1287" t="s">
        <v>2</v>
      </c>
      <c r="C248" s="1288"/>
      <c r="D248" s="88" t="s">
        <v>5</v>
      </c>
      <c r="E248" s="88" t="s">
        <v>48</v>
      </c>
      <c r="F248" s="88" t="s">
        <v>49</v>
      </c>
      <c r="G248" s="325" t="s">
        <v>46</v>
      </c>
    </row>
    <row r="249" spans="1:7" ht="15.75" hidden="1">
      <c r="A249" s="185" t="s">
        <v>31</v>
      </c>
      <c r="B249" s="1269"/>
      <c r="C249" s="1270"/>
      <c r="D249" s="393"/>
      <c r="E249" s="394"/>
      <c r="F249" s="383"/>
      <c r="G249" s="395">
        <f>E249*F249</f>
        <v>0</v>
      </c>
    </row>
    <row r="250" spans="1:7" ht="15.75" hidden="1">
      <c r="A250" s="1242" t="s">
        <v>47</v>
      </c>
      <c r="B250" s="1243"/>
      <c r="C250" s="1243"/>
      <c r="D250" s="317"/>
      <c r="E250" s="317"/>
      <c r="F250" s="317"/>
      <c r="G250" s="293">
        <f>SUM(G249:G249)</f>
        <v>0</v>
      </c>
    </row>
    <row r="251" spans="1:10" ht="31.5" customHeight="1" hidden="1">
      <c r="A251" s="319"/>
      <c r="B251" s="320"/>
      <c r="C251" s="320"/>
      <c r="D251" s="320"/>
      <c r="E251" s="320"/>
      <c r="F251" s="320"/>
      <c r="G251" s="321"/>
      <c r="J251" s="295">
        <v>1194294.2</v>
      </c>
    </row>
    <row r="252" spans="1:7" ht="15.75">
      <c r="A252" s="1264" t="s">
        <v>178</v>
      </c>
      <c r="B252" s="1265"/>
      <c r="C252" s="1265"/>
      <c r="D252" s="1265"/>
      <c r="E252" s="1265"/>
      <c r="F252" s="1265"/>
      <c r="G252" s="1286"/>
    </row>
    <row r="253" spans="1:7" ht="31.5">
      <c r="A253" s="335" t="s">
        <v>0</v>
      </c>
      <c r="B253" s="1287" t="s">
        <v>2</v>
      </c>
      <c r="C253" s="1288"/>
      <c r="D253" s="88" t="s">
        <v>5</v>
      </c>
      <c r="E253" s="88" t="s">
        <v>48</v>
      </c>
      <c r="F253" s="88" t="s">
        <v>49</v>
      </c>
      <c r="G253" s="325" t="s">
        <v>46</v>
      </c>
    </row>
    <row r="254" spans="1:7" ht="15.75" customHeight="1">
      <c r="A254" s="335"/>
      <c r="B254" s="1378" t="s">
        <v>392</v>
      </c>
      <c r="C254" s="1378"/>
      <c r="D254" s="1378"/>
      <c r="E254" s="1378"/>
      <c r="F254" s="1378"/>
      <c r="G254" s="354"/>
    </row>
    <row r="255" spans="1:7" ht="20.25" customHeight="1">
      <c r="A255" s="335">
        <v>2</v>
      </c>
      <c r="B255" s="1289" t="s">
        <v>393</v>
      </c>
      <c r="C255" s="1290"/>
      <c r="D255" s="138" t="s">
        <v>394</v>
      </c>
      <c r="E255" s="136">
        <v>9000</v>
      </c>
      <c r="F255" s="137">
        <v>0.85</v>
      </c>
      <c r="G255" s="354">
        <f aca="true" t="shared" si="1" ref="G255:G315">E255*F255</f>
        <v>7650</v>
      </c>
    </row>
    <row r="256" spans="1:7" ht="15.75">
      <c r="A256" s="335">
        <v>3</v>
      </c>
      <c r="B256" s="1289" t="s">
        <v>395</v>
      </c>
      <c r="C256" s="1290"/>
      <c r="D256" s="138" t="s">
        <v>394</v>
      </c>
      <c r="E256" s="136">
        <v>6000</v>
      </c>
      <c r="F256" s="137">
        <v>0.5</v>
      </c>
      <c r="G256" s="354">
        <f t="shared" si="1"/>
        <v>3000</v>
      </c>
    </row>
    <row r="257" spans="1:7" ht="15.75">
      <c r="A257" s="335">
        <v>4</v>
      </c>
      <c r="B257" s="1289" t="s">
        <v>396</v>
      </c>
      <c r="C257" s="1290"/>
      <c r="D257" s="138" t="s">
        <v>394</v>
      </c>
      <c r="E257" s="136">
        <v>10000</v>
      </c>
      <c r="F257" s="137">
        <v>0.6</v>
      </c>
      <c r="G257" s="354">
        <f t="shared" si="1"/>
        <v>6000</v>
      </c>
    </row>
    <row r="258" spans="1:7" ht="15.75">
      <c r="A258" s="335">
        <v>5</v>
      </c>
      <c r="B258" s="1289" t="s">
        <v>397</v>
      </c>
      <c r="C258" s="1290"/>
      <c r="D258" s="138" t="s">
        <v>394</v>
      </c>
      <c r="E258" s="136">
        <v>10000</v>
      </c>
      <c r="F258" s="137">
        <v>0.6</v>
      </c>
      <c r="G258" s="354">
        <f t="shared" si="1"/>
        <v>6000</v>
      </c>
    </row>
    <row r="259" spans="1:7" ht="18.75" customHeight="1">
      <c r="A259" s="335">
        <v>6</v>
      </c>
      <c r="B259" s="1289" t="s">
        <v>398</v>
      </c>
      <c r="C259" s="1290"/>
      <c r="D259" s="138" t="s">
        <v>394</v>
      </c>
      <c r="E259" s="136">
        <v>8400</v>
      </c>
      <c r="F259" s="137">
        <v>0.4</v>
      </c>
      <c r="G259" s="354">
        <f t="shared" si="1"/>
        <v>3360</v>
      </c>
    </row>
    <row r="260" spans="1:7" ht="15.75">
      <c r="A260" s="335">
        <v>7</v>
      </c>
      <c r="B260" s="1289" t="s">
        <v>399</v>
      </c>
      <c r="C260" s="1290"/>
      <c r="D260" s="138" t="s">
        <v>394</v>
      </c>
      <c r="E260" s="136">
        <v>2000</v>
      </c>
      <c r="F260" s="137">
        <v>0.6</v>
      </c>
      <c r="G260" s="354">
        <f t="shared" si="1"/>
        <v>1200</v>
      </c>
    </row>
    <row r="261" spans="1:7" ht="15.75">
      <c r="A261" s="335">
        <v>8</v>
      </c>
      <c r="B261" s="1289" t="s">
        <v>400</v>
      </c>
      <c r="C261" s="1290"/>
      <c r="D261" s="138" t="s">
        <v>394</v>
      </c>
      <c r="E261" s="136">
        <v>2000</v>
      </c>
      <c r="F261" s="137">
        <v>0.6</v>
      </c>
      <c r="G261" s="354">
        <f t="shared" si="1"/>
        <v>1200</v>
      </c>
    </row>
    <row r="262" spans="1:7" ht="15.75">
      <c r="A262" s="335">
        <v>9</v>
      </c>
      <c r="B262" s="1289" t="s">
        <v>401</v>
      </c>
      <c r="C262" s="1290"/>
      <c r="D262" s="138" t="s">
        <v>394</v>
      </c>
      <c r="E262" s="136">
        <v>4010</v>
      </c>
      <c r="F262" s="137">
        <v>1.1</v>
      </c>
      <c r="G262" s="354">
        <f t="shared" si="1"/>
        <v>4411</v>
      </c>
    </row>
    <row r="263" spans="1:7" ht="17.25" customHeight="1">
      <c r="A263" s="335">
        <v>10</v>
      </c>
      <c r="B263" s="1289" t="s">
        <v>402</v>
      </c>
      <c r="C263" s="1290"/>
      <c r="D263" s="138" t="s">
        <v>394</v>
      </c>
      <c r="E263" s="136">
        <v>3000</v>
      </c>
      <c r="F263" s="137">
        <v>1</v>
      </c>
      <c r="G263" s="354">
        <f t="shared" si="1"/>
        <v>3000</v>
      </c>
    </row>
    <row r="264" spans="1:7" ht="15.75">
      <c r="A264" s="335">
        <v>11</v>
      </c>
      <c r="B264" s="1289" t="s">
        <v>403</v>
      </c>
      <c r="C264" s="1290"/>
      <c r="D264" s="138" t="s">
        <v>394</v>
      </c>
      <c r="E264" s="136">
        <v>10000</v>
      </c>
      <c r="F264" s="137">
        <v>0.3</v>
      </c>
      <c r="G264" s="354">
        <f t="shared" si="1"/>
        <v>3000</v>
      </c>
    </row>
    <row r="265" spans="1:7" ht="15.75">
      <c r="A265" s="335">
        <v>12</v>
      </c>
      <c r="B265" s="1289" t="s">
        <v>404</v>
      </c>
      <c r="C265" s="1290"/>
      <c r="D265" s="138" t="s">
        <v>394</v>
      </c>
      <c r="E265" s="136">
        <v>16000</v>
      </c>
      <c r="F265" s="137">
        <v>0.3</v>
      </c>
      <c r="G265" s="354">
        <f t="shared" si="1"/>
        <v>4800</v>
      </c>
    </row>
    <row r="266" spans="1:7" ht="15.75">
      <c r="A266" s="335">
        <v>13</v>
      </c>
      <c r="B266" s="1289" t="s">
        <v>405</v>
      </c>
      <c r="C266" s="1290"/>
      <c r="D266" s="138" t="s">
        <v>394</v>
      </c>
      <c r="E266" s="136">
        <v>20</v>
      </c>
      <c r="F266" s="137">
        <v>336</v>
      </c>
      <c r="G266" s="354">
        <f t="shared" si="1"/>
        <v>6720</v>
      </c>
    </row>
    <row r="267" spans="1:7" ht="15.75">
      <c r="A267" s="335">
        <v>14</v>
      </c>
      <c r="B267" s="1289" t="s">
        <v>406</v>
      </c>
      <c r="C267" s="1290"/>
      <c r="D267" s="138" t="s">
        <v>394</v>
      </c>
      <c r="E267" s="136">
        <v>15</v>
      </c>
      <c r="F267" s="137">
        <v>190</v>
      </c>
      <c r="G267" s="354">
        <f t="shared" si="1"/>
        <v>2850</v>
      </c>
    </row>
    <row r="268" spans="1:7" ht="24.75" customHeight="1">
      <c r="A268" s="335">
        <v>15</v>
      </c>
      <c r="B268" s="1289" t="s">
        <v>407</v>
      </c>
      <c r="C268" s="1290"/>
      <c r="D268" s="138" t="s">
        <v>394</v>
      </c>
      <c r="E268" s="136">
        <v>15</v>
      </c>
      <c r="F268" s="137">
        <v>190</v>
      </c>
      <c r="G268" s="354">
        <f t="shared" si="1"/>
        <v>2850</v>
      </c>
    </row>
    <row r="269" spans="1:7" ht="15.75">
      <c r="A269" s="335">
        <v>16</v>
      </c>
      <c r="B269" s="1289" t="s">
        <v>408</v>
      </c>
      <c r="C269" s="1290"/>
      <c r="D269" s="138" t="s">
        <v>394</v>
      </c>
      <c r="E269" s="136">
        <v>30</v>
      </c>
      <c r="F269" s="137">
        <v>56</v>
      </c>
      <c r="G269" s="354">
        <f t="shared" si="1"/>
        <v>1680</v>
      </c>
    </row>
    <row r="270" spans="1:7" ht="19.5" customHeight="1">
      <c r="A270" s="335">
        <v>17</v>
      </c>
      <c r="B270" s="1289" t="s">
        <v>409</v>
      </c>
      <c r="C270" s="1290"/>
      <c r="D270" s="138" t="s">
        <v>394</v>
      </c>
      <c r="E270" s="136">
        <v>40</v>
      </c>
      <c r="F270" s="137">
        <v>112</v>
      </c>
      <c r="G270" s="354">
        <f t="shared" si="1"/>
        <v>4480</v>
      </c>
    </row>
    <row r="271" spans="1:7" ht="19.5" customHeight="1">
      <c r="A271" s="335">
        <v>18</v>
      </c>
      <c r="B271" s="1289" t="s">
        <v>410</v>
      </c>
      <c r="C271" s="1290"/>
      <c r="D271" s="138" t="s">
        <v>394</v>
      </c>
      <c r="E271" s="136">
        <v>4</v>
      </c>
      <c r="F271" s="137">
        <v>160</v>
      </c>
      <c r="G271" s="354">
        <f t="shared" si="1"/>
        <v>640</v>
      </c>
    </row>
    <row r="272" spans="1:7" ht="19.5" customHeight="1">
      <c r="A272" s="335">
        <v>19</v>
      </c>
      <c r="B272" s="1289" t="s">
        <v>411</v>
      </c>
      <c r="C272" s="1290"/>
      <c r="D272" s="138" t="s">
        <v>394</v>
      </c>
      <c r="E272" s="136">
        <v>4</v>
      </c>
      <c r="F272" s="137">
        <v>160</v>
      </c>
      <c r="G272" s="354">
        <f t="shared" si="1"/>
        <v>640</v>
      </c>
    </row>
    <row r="273" spans="1:7" ht="15.75" hidden="1">
      <c r="A273" s="335"/>
      <c r="B273" s="1334"/>
      <c r="C273" s="1335"/>
      <c r="D273" s="390"/>
      <c r="E273" s="136"/>
      <c r="F273" s="137"/>
      <c r="G273" s="137"/>
    </row>
    <row r="274" spans="1:9" ht="15.75" customHeight="1">
      <c r="A274" s="1410" t="s">
        <v>1</v>
      </c>
      <c r="B274" s="1300"/>
      <c r="C274" s="1300"/>
      <c r="D274" s="1300"/>
      <c r="E274" s="1300"/>
      <c r="F274" s="1301"/>
      <c r="G274" s="442">
        <f>SUM(G255:G273)</f>
        <v>63481</v>
      </c>
      <c r="I274" s="295"/>
    </row>
    <row r="275" spans="1:9" ht="15.75" customHeight="1" hidden="1">
      <c r="A275" s="443"/>
      <c r="B275" s="444"/>
      <c r="C275" s="444"/>
      <c r="D275" s="444"/>
      <c r="E275" s="444"/>
      <c r="F275" s="444"/>
      <c r="G275" s="445"/>
      <c r="I275" s="295"/>
    </row>
    <row r="276" spans="1:7" ht="15.75">
      <c r="A276" s="446"/>
      <c r="B276" s="1389" t="s">
        <v>412</v>
      </c>
      <c r="C276" s="1390"/>
      <c r="D276" s="1390"/>
      <c r="E276" s="1390"/>
      <c r="F276" s="1390"/>
      <c r="G276" s="1390"/>
    </row>
    <row r="277" spans="1:7" ht="15.75">
      <c r="A277" s="335">
        <v>1</v>
      </c>
      <c r="B277" s="1376" t="s">
        <v>413</v>
      </c>
      <c r="C277" s="1377"/>
      <c r="D277" s="200" t="s">
        <v>394</v>
      </c>
      <c r="E277" s="475">
        <v>50</v>
      </c>
      <c r="F277" s="472">
        <v>110</v>
      </c>
      <c r="G277" s="447">
        <f t="shared" si="1"/>
        <v>5500</v>
      </c>
    </row>
    <row r="278" spans="1:7" ht="15.75">
      <c r="A278" s="335">
        <v>2</v>
      </c>
      <c r="B278" s="1385" t="s">
        <v>614</v>
      </c>
      <c r="C278" s="1386"/>
      <c r="D278" s="137" t="s">
        <v>616</v>
      </c>
      <c r="E278" s="476">
        <v>10</v>
      </c>
      <c r="F278" s="473">
        <v>1680</v>
      </c>
      <c r="G278" s="354">
        <f t="shared" si="1"/>
        <v>16800</v>
      </c>
    </row>
    <row r="279" spans="1:7" ht="15.75">
      <c r="A279" s="335">
        <v>3</v>
      </c>
      <c r="B279" s="1385" t="s">
        <v>615</v>
      </c>
      <c r="C279" s="1386"/>
      <c r="D279" s="137" t="s">
        <v>394</v>
      </c>
      <c r="E279" s="476">
        <v>100</v>
      </c>
      <c r="F279" s="473">
        <v>160</v>
      </c>
      <c r="G279" s="354">
        <f t="shared" si="1"/>
        <v>16000</v>
      </c>
    </row>
    <row r="280" spans="1:7" ht="36" customHeight="1">
      <c r="A280" s="335">
        <v>4</v>
      </c>
      <c r="B280" s="1357" t="s">
        <v>414</v>
      </c>
      <c r="C280" s="1358"/>
      <c r="D280" s="137" t="s">
        <v>394</v>
      </c>
      <c r="E280" s="476">
        <v>2</v>
      </c>
      <c r="F280" s="473">
        <v>21500</v>
      </c>
      <c r="G280" s="354">
        <f t="shared" si="1"/>
        <v>43000</v>
      </c>
    </row>
    <row r="281" spans="1:7" ht="36" customHeight="1">
      <c r="A281" s="335">
        <v>5</v>
      </c>
      <c r="B281" s="1357" t="s">
        <v>415</v>
      </c>
      <c r="C281" s="1358"/>
      <c r="D281" s="137" t="s">
        <v>394</v>
      </c>
      <c r="E281" s="476">
        <v>1</v>
      </c>
      <c r="F281" s="473">
        <v>7000</v>
      </c>
      <c r="G281" s="354">
        <f t="shared" si="1"/>
        <v>7000</v>
      </c>
    </row>
    <row r="282" spans="1:7" ht="36" customHeight="1">
      <c r="A282" s="335">
        <v>6</v>
      </c>
      <c r="B282" s="1357" t="s">
        <v>416</v>
      </c>
      <c r="C282" s="1358"/>
      <c r="D282" s="137" t="s">
        <v>394</v>
      </c>
      <c r="E282" s="476">
        <v>1</v>
      </c>
      <c r="F282" s="473">
        <v>7500</v>
      </c>
      <c r="G282" s="354">
        <f t="shared" si="1"/>
        <v>7500</v>
      </c>
    </row>
    <row r="283" spans="1:7" ht="36" customHeight="1">
      <c r="A283" s="335">
        <v>7</v>
      </c>
      <c r="B283" s="1357" t="s">
        <v>417</v>
      </c>
      <c r="C283" s="1358"/>
      <c r="D283" s="137" t="s">
        <v>394</v>
      </c>
      <c r="E283" s="476">
        <v>1</v>
      </c>
      <c r="F283" s="473">
        <v>8250</v>
      </c>
      <c r="G283" s="354">
        <f t="shared" si="1"/>
        <v>8250</v>
      </c>
    </row>
    <row r="284" spans="1:7" ht="50.25" customHeight="1">
      <c r="A284" s="335">
        <v>8</v>
      </c>
      <c r="B284" s="1357" t="s">
        <v>418</v>
      </c>
      <c r="C284" s="1358"/>
      <c r="D284" s="137" t="s">
        <v>394</v>
      </c>
      <c r="E284" s="476">
        <v>1</v>
      </c>
      <c r="F284" s="473">
        <v>15000</v>
      </c>
      <c r="G284" s="354">
        <f t="shared" si="1"/>
        <v>15000</v>
      </c>
    </row>
    <row r="285" spans="1:7" ht="53.25" customHeight="1">
      <c r="A285" s="335">
        <v>9</v>
      </c>
      <c r="B285" s="1357" t="s">
        <v>419</v>
      </c>
      <c r="C285" s="1358"/>
      <c r="D285" s="137" t="s">
        <v>394</v>
      </c>
      <c r="E285" s="476">
        <v>1</v>
      </c>
      <c r="F285" s="473">
        <v>3000</v>
      </c>
      <c r="G285" s="354">
        <f t="shared" si="1"/>
        <v>3000</v>
      </c>
    </row>
    <row r="286" spans="1:7" ht="55.5" customHeight="1">
      <c r="A286" s="335">
        <v>10</v>
      </c>
      <c r="B286" s="1357" t="s">
        <v>420</v>
      </c>
      <c r="C286" s="1358"/>
      <c r="D286" s="137" t="s">
        <v>394</v>
      </c>
      <c r="E286" s="476">
        <v>2</v>
      </c>
      <c r="F286" s="473">
        <v>3890</v>
      </c>
      <c r="G286" s="354">
        <f t="shared" si="1"/>
        <v>7780</v>
      </c>
    </row>
    <row r="287" spans="1:7" ht="48.75" customHeight="1">
      <c r="A287" s="335">
        <v>11</v>
      </c>
      <c r="B287" s="1357" t="s">
        <v>421</v>
      </c>
      <c r="C287" s="1358"/>
      <c r="D287" s="137" t="s">
        <v>394</v>
      </c>
      <c r="E287" s="476">
        <v>1</v>
      </c>
      <c r="F287" s="473">
        <v>6700</v>
      </c>
      <c r="G287" s="354">
        <f t="shared" si="1"/>
        <v>6700</v>
      </c>
    </row>
    <row r="288" spans="1:7" ht="31.5" customHeight="1">
      <c r="A288" s="335">
        <v>12</v>
      </c>
      <c r="B288" s="1357" t="s">
        <v>422</v>
      </c>
      <c r="C288" s="1358"/>
      <c r="D288" s="134" t="s">
        <v>394</v>
      </c>
      <c r="E288" s="476">
        <v>10</v>
      </c>
      <c r="F288" s="473">
        <v>130</v>
      </c>
      <c r="G288" s="354">
        <f t="shared" si="1"/>
        <v>1300</v>
      </c>
    </row>
    <row r="289" spans="1:7" ht="31.5" customHeight="1">
      <c r="A289" s="335">
        <v>13</v>
      </c>
      <c r="B289" s="1357" t="s">
        <v>423</v>
      </c>
      <c r="C289" s="1358"/>
      <c r="D289" s="137" t="s">
        <v>394</v>
      </c>
      <c r="E289" s="476">
        <v>10</v>
      </c>
      <c r="F289" s="473">
        <v>267</v>
      </c>
      <c r="G289" s="354">
        <f t="shared" si="1"/>
        <v>2670</v>
      </c>
    </row>
    <row r="290" spans="1:7" ht="31.5" customHeight="1">
      <c r="A290" s="335">
        <v>14</v>
      </c>
      <c r="B290" s="1357" t="s">
        <v>424</v>
      </c>
      <c r="C290" s="1358"/>
      <c r="D290" s="137" t="s">
        <v>394</v>
      </c>
      <c r="E290" s="476">
        <v>2</v>
      </c>
      <c r="F290" s="473">
        <v>23295</v>
      </c>
      <c r="G290" s="354">
        <f t="shared" si="1"/>
        <v>46590</v>
      </c>
    </row>
    <row r="291" spans="1:7" ht="31.5" customHeight="1">
      <c r="A291" s="335">
        <v>15</v>
      </c>
      <c r="B291" s="1357" t="s">
        <v>425</v>
      </c>
      <c r="C291" s="1358"/>
      <c r="D291" s="137" t="s">
        <v>394</v>
      </c>
      <c r="E291" s="476">
        <v>2</v>
      </c>
      <c r="F291" s="473">
        <v>23295</v>
      </c>
      <c r="G291" s="354">
        <f t="shared" si="1"/>
        <v>46590</v>
      </c>
    </row>
    <row r="292" spans="1:7" ht="31.5" customHeight="1">
      <c r="A292" s="335">
        <v>16</v>
      </c>
      <c r="B292" s="1357" t="s">
        <v>426</v>
      </c>
      <c r="C292" s="1358"/>
      <c r="D292" s="137" t="s">
        <v>394</v>
      </c>
      <c r="E292" s="476">
        <v>2</v>
      </c>
      <c r="F292" s="473">
        <v>23295</v>
      </c>
      <c r="G292" s="354">
        <f t="shared" si="1"/>
        <v>46590</v>
      </c>
    </row>
    <row r="293" spans="1:7" ht="31.5" customHeight="1">
      <c r="A293" s="335">
        <v>17</v>
      </c>
      <c r="B293" s="1357" t="s">
        <v>427</v>
      </c>
      <c r="C293" s="1358"/>
      <c r="D293" s="137" t="s">
        <v>394</v>
      </c>
      <c r="E293" s="476">
        <v>2</v>
      </c>
      <c r="F293" s="473">
        <v>9500</v>
      </c>
      <c r="G293" s="354">
        <f t="shared" si="1"/>
        <v>19000</v>
      </c>
    </row>
    <row r="294" spans="1:7" ht="49.5" customHeight="1">
      <c r="A294" s="335">
        <v>18</v>
      </c>
      <c r="B294" s="1357" t="s">
        <v>428</v>
      </c>
      <c r="C294" s="1358"/>
      <c r="D294" s="137" t="s">
        <v>394</v>
      </c>
      <c r="E294" s="476">
        <v>1</v>
      </c>
      <c r="F294" s="473">
        <v>1800</v>
      </c>
      <c r="G294" s="354">
        <f t="shared" si="1"/>
        <v>1800</v>
      </c>
    </row>
    <row r="295" spans="1:7" ht="31.5" customHeight="1">
      <c r="A295" s="335">
        <v>19</v>
      </c>
      <c r="B295" s="1357" t="s">
        <v>429</v>
      </c>
      <c r="C295" s="1358"/>
      <c r="D295" s="137" t="s">
        <v>394</v>
      </c>
      <c r="E295" s="476">
        <v>2</v>
      </c>
      <c r="F295" s="473">
        <v>300</v>
      </c>
      <c r="G295" s="354">
        <f t="shared" si="1"/>
        <v>600</v>
      </c>
    </row>
    <row r="296" spans="1:7" ht="50.25" customHeight="1">
      <c r="A296" s="335">
        <v>20</v>
      </c>
      <c r="B296" s="1357" t="s">
        <v>428</v>
      </c>
      <c r="C296" s="1358"/>
      <c r="D296" s="137" t="s">
        <v>394</v>
      </c>
      <c r="E296" s="476">
        <v>1</v>
      </c>
      <c r="F296" s="473">
        <v>1800</v>
      </c>
      <c r="G296" s="354">
        <f t="shared" si="1"/>
        <v>1800</v>
      </c>
    </row>
    <row r="297" spans="1:7" ht="31.5" customHeight="1">
      <c r="A297" s="335">
        <v>21</v>
      </c>
      <c r="B297" s="1357" t="s">
        <v>429</v>
      </c>
      <c r="C297" s="1358"/>
      <c r="D297" s="137" t="s">
        <v>394</v>
      </c>
      <c r="E297" s="476">
        <v>2</v>
      </c>
      <c r="F297" s="473">
        <v>300</v>
      </c>
      <c r="G297" s="354">
        <f t="shared" si="1"/>
        <v>600</v>
      </c>
    </row>
    <row r="298" spans="1:7" ht="36.75" customHeight="1">
      <c r="A298" s="335">
        <v>22</v>
      </c>
      <c r="B298" s="1357" t="s">
        <v>430</v>
      </c>
      <c r="C298" s="1358"/>
      <c r="D298" s="137" t="s">
        <v>394</v>
      </c>
      <c r="E298" s="476">
        <v>1</v>
      </c>
      <c r="F298" s="473">
        <v>8390</v>
      </c>
      <c r="G298" s="354">
        <f t="shared" si="1"/>
        <v>8390</v>
      </c>
    </row>
    <row r="299" spans="1:7" ht="40.5" customHeight="1">
      <c r="A299" s="335">
        <v>23</v>
      </c>
      <c r="B299" s="1357" t="s">
        <v>431</v>
      </c>
      <c r="C299" s="1358"/>
      <c r="D299" s="137" t="s">
        <v>394</v>
      </c>
      <c r="E299" s="476">
        <v>1</v>
      </c>
      <c r="F299" s="473">
        <v>3566</v>
      </c>
      <c r="G299" s="354">
        <f t="shared" si="1"/>
        <v>3566</v>
      </c>
    </row>
    <row r="300" spans="1:7" ht="47.25" customHeight="1">
      <c r="A300" s="335">
        <v>24</v>
      </c>
      <c r="B300" s="1357" t="s">
        <v>432</v>
      </c>
      <c r="C300" s="1358"/>
      <c r="D300" s="137" t="s">
        <v>394</v>
      </c>
      <c r="E300" s="476">
        <v>4</v>
      </c>
      <c r="F300" s="473">
        <v>4050</v>
      </c>
      <c r="G300" s="354">
        <f t="shared" si="1"/>
        <v>16200</v>
      </c>
    </row>
    <row r="301" spans="1:7" ht="31.5" customHeight="1">
      <c r="A301" s="335">
        <v>25</v>
      </c>
      <c r="B301" s="1357" t="s">
        <v>433</v>
      </c>
      <c r="C301" s="1358"/>
      <c r="D301" s="137" t="s">
        <v>394</v>
      </c>
      <c r="E301" s="476">
        <v>5</v>
      </c>
      <c r="F301" s="473">
        <v>420</v>
      </c>
      <c r="G301" s="354">
        <f t="shared" si="1"/>
        <v>2100</v>
      </c>
    </row>
    <row r="302" spans="1:7" ht="31.5" customHeight="1">
      <c r="A302" s="335">
        <v>26</v>
      </c>
      <c r="B302" s="1357" t="s">
        <v>434</v>
      </c>
      <c r="C302" s="1358"/>
      <c r="D302" s="137" t="s">
        <v>394</v>
      </c>
      <c r="E302" s="476">
        <v>5</v>
      </c>
      <c r="F302" s="473">
        <v>600</v>
      </c>
      <c r="G302" s="354">
        <f t="shared" si="1"/>
        <v>3000</v>
      </c>
    </row>
    <row r="303" spans="1:7" ht="21.75" customHeight="1">
      <c r="A303" s="335">
        <v>27</v>
      </c>
      <c r="B303" s="139" t="s">
        <v>435</v>
      </c>
      <c r="C303" s="139"/>
      <c r="D303" s="137" t="s">
        <v>394</v>
      </c>
      <c r="E303" s="476">
        <v>2</v>
      </c>
      <c r="F303" s="473">
        <v>900</v>
      </c>
      <c r="G303" s="354">
        <f t="shared" si="1"/>
        <v>1800</v>
      </c>
    </row>
    <row r="304" spans="1:7" ht="49.5" customHeight="1">
      <c r="A304" s="335">
        <v>28</v>
      </c>
      <c r="B304" s="1357" t="s">
        <v>436</v>
      </c>
      <c r="C304" s="1358"/>
      <c r="D304" s="137" t="s">
        <v>394</v>
      </c>
      <c r="E304" s="476">
        <v>3</v>
      </c>
      <c r="F304" s="473">
        <v>3660</v>
      </c>
      <c r="G304" s="354">
        <f t="shared" si="1"/>
        <v>10980</v>
      </c>
    </row>
    <row r="305" spans="1:7" ht="55.5" customHeight="1">
      <c r="A305" s="335">
        <v>29</v>
      </c>
      <c r="B305" s="1357" t="s">
        <v>437</v>
      </c>
      <c r="C305" s="1358"/>
      <c r="D305" s="137" t="s">
        <v>394</v>
      </c>
      <c r="E305" s="476">
        <v>2</v>
      </c>
      <c r="F305" s="473">
        <v>3000</v>
      </c>
      <c r="G305" s="354">
        <f t="shared" si="1"/>
        <v>6000</v>
      </c>
    </row>
    <row r="306" spans="1:7" ht="15.75">
      <c r="A306" s="335">
        <v>30</v>
      </c>
      <c r="B306" s="1357" t="s">
        <v>438</v>
      </c>
      <c r="C306" s="1358"/>
      <c r="D306" s="137" t="s">
        <v>394</v>
      </c>
      <c r="E306" s="476">
        <v>4</v>
      </c>
      <c r="F306" s="473">
        <v>6600</v>
      </c>
      <c r="G306" s="354">
        <f t="shared" si="1"/>
        <v>26400</v>
      </c>
    </row>
    <row r="307" spans="1:7" ht="15.75">
      <c r="A307" s="335">
        <v>31</v>
      </c>
      <c r="B307" s="1411" t="s">
        <v>439</v>
      </c>
      <c r="C307" s="1412"/>
      <c r="D307" s="202" t="s">
        <v>394</v>
      </c>
      <c r="E307" s="477">
        <v>5</v>
      </c>
      <c r="F307" s="474">
        <v>1600</v>
      </c>
      <c r="G307" s="354">
        <f t="shared" si="1"/>
        <v>8000</v>
      </c>
    </row>
    <row r="308" spans="1:7" ht="15.75">
      <c r="A308" s="1410" t="s">
        <v>1</v>
      </c>
      <c r="B308" s="1300"/>
      <c r="C308" s="1300"/>
      <c r="D308" s="1300"/>
      <c r="E308" s="1300"/>
      <c r="F308" s="1301"/>
      <c r="G308" s="448">
        <f>SUM(G277:G307)</f>
        <v>390506</v>
      </c>
    </row>
    <row r="309" spans="1:7" ht="15.75">
      <c r="A309" s="443"/>
      <c r="B309" s="449"/>
      <c r="C309" s="449"/>
      <c r="D309" s="449"/>
      <c r="E309" s="449"/>
      <c r="F309" s="449"/>
      <c r="G309" s="445"/>
    </row>
    <row r="310" spans="1:7" s="320" customFormat="1" ht="15.75" hidden="1">
      <c r="A310" s="443"/>
      <c r="B310" s="450"/>
      <c r="C310" s="450"/>
      <c r="D310" s="451"/>
      <c r="E310" s="452"/>
      <c r="F310" s="453"/>
      <c r="G310" s="454"/>
    </row>
    <row r="311" spans="1:7" ht="15.75">
      <c r="A311" s="446"/>
      <c r="B311" s="1413" t="s">
        <v>694</v>
      </c>
      <c r="C311" s="1413"/>
      <c r="D311" s="1413"/>
      <c r="E311" s="1413"/>
      <c r="F311" s="1413"/>
      <c r="G311" s="1413"/>
    </row>
    <row r="312" spans="1:7" ht="15.75">
      <c r="A312" s="335">
        <v>1</v>
      </c>
      <c r="B312" s="1376" t="s">
        <v>440</v>
      </c>
      <c r="C312" s="1377"/>
      <c r="D312" s="200" t="s">
        <v>394</v>
      </c>
      <c r="E312" s="201">
        <v>50</v>
      </c>
      <c r="F312" s="200">
        <v>78</v>
      </c>
      <c r="G312" s="447">
        <f t="shared" si="1"/>
        <v>3900</v>
      </c>
    </row>
    <row r="313" spans="1:7" ht="15.75">
      <c r="A313" s="335">
        <v>2</v>
      </c>
      <c r="B313" s="1385" t="s">
        <v>441</v>
      </c>
      <c r="C313" s="1386"/>
      <c r="D313" s="137" t="s">
        <v>442</v>
      </c>
      <c r="E313" s="136">
        <v>20</v>
      </c>
      <c r="F313" s="137">
        <v>75</v>
      </c>
      <c r="G313" s="354">
        <f t="shared" si="1"/>
        <v>1500</v>
      </c>
    </row>
    <row r="314" spans="1:7" ht="15.75">
      <c r="A314" s="335">
        <v>3</v>
      </c>
      <c r="B314" s="1385" t="s">
        <v>443</v>
      </c>
      <c r="C314" s="1386"/>
      <c r="D314" s="137" t="s">
        <v>394</v>
      </c>
      <c r="E314" s="136">
        <v>30</v>
      </c>
      <c r="F314" s="137">
        <v>80</v>
      </c>
      <c r="G314" s="354">
        <f t="shared" si="1"/>
        <v>2400</v>
      </c>
    </row>
    <row r="315" spans="1:7" ht="15.75">
      <c r="A315" s="335">
        <v>4</v>
      </c>
      <c r="B315" s="1385" t="s">
        <v>444</v>
      </c>
      <c r="C315" s="1386"/>
      <c r="D315" s="137" t="s">
        <v>394</v>
      </c>
      <c r="E315" s="136">
        <v>30</v>
      </c>
      <c r="F315" s="137">
        <v>25</v>
      </c>
      <c r="G315" s="354">
        <f t="shared" si="1"/>
        <v>750</v>
      </c>
    </row>
    <row r="316" spans="1:7" ht="15.75">
      <c r="A316" s="335">
        <v>5</v>
      </c>
      <c r="B316" s="1385" t="s">
        <v>445</v>
      </c>
      <c r="C316" s="1386"/>
      <c r="D316" s="137" t="s">
        <v>394</v>
      </c>
      <c r="E316" s="136">
        <v>20</v>
      </c>
      <c r="F316" s="137">
        <v>78.9</v>
      </c>
      <c r="G316" s="354">
        <f aca="true" t="shared" si="2" ref="G316:G379">E316*F316</f>
        <v>1578</v>
      </c>
    </row>
    <row r="317" spans="1:7" ht="15.75">
      <c r="A317" s="335">
        <v>6</v>
      </c>
      <c r="B317" s="1385" t="s">
        <v>446</v>
      </c>
      <c r="C317" s="1386"/>
      <c r="D317" s="137" t="s">
        <v>394</v>
      </c>
      <c r="E317" s="136">
        <v>20</v>
      </c>
      <c r="F317" s="137">
        <v>75</v>
      </c>
      <c r="G317" s="354">
        <f t="shared" si="2"/>
        <v>1500</v>
      </c>
    </row>
    <row r="318" spans="1:7" ht="15.75">
      <c r="A318" s="335">
        <v>7</v>
      </c>
      <c r="B318" s="1385" t="s">
        <v>447</v>
      </c>
      <c r="C318" s="1386"/>
      <c r="D318" s="137" t="s">
        <v>394</v>
      </c>
      <c r="E318" s="136">
        <v>1000</v>
      </c>
      <c r="F318" s="137">
        <v>10</v>
      </c>
      <c r="G318" s="354">
        <f t="shared" si="2"/>
        <v>10000</v>
      </c>
    </row>
    <row r="319" spans="1:7" ht="15.75">
      <c r="A319" s="335">
        <v>8</v>
      </c>
      <c r="B319" s="1385" t="s">
        <v>448</v>
      </c>
      <c r="C319" s="1386"/>
      <c r="D319" s="137" t="s">
        <v>442</v>
      </c>
      <c r="E319" s="136">
        <v>50</v>
      </c>
      <c r="F319" s="137">
        <v>520</v>
      </c>
      <c r="G319" s="354">
        <f t="shared" si="2"/>
        <v>26000</v>
      </c>
    </row>
    <row r="320" spans="1:7" ht="15.75">
      <c r="A320" s="335">
        <v>9</v>
      </c>
      <c r="B320" s="1385" t="s">
        <v>449</v>
      </c>
      <c r="C320" s="1386"/>
      <c r="D320" s="137" t="s">
        <v>442</v>
      </c>
      <c r="E320" s="136">
        <v>50</v>
      </c>
      <c r="F320" s="137">
        <v>80</v>
      </c>
      <c r="G320" s="354">
        <f t="shared" si="2"/>
        <v>4000</v>
      </c>
    </row>
    <row r="321" spans="1:7" ht="15.75">
      <c r="A321" s="335">
        <v>10</v>
      </c>
      <c r="B321" s="1385" t="s">
        <v>450</v>
      </c>
      <c r="C321" s="1386"/>
      <c r="D321" s="137" t="s">
        <v>394</v>
      </c>
      <c r="E321" s="136">
        <v>50</v>
      </c>
      <c r="F321" s="137">
        <v>10</v>
      </c>
      <c r="G321" s="354">
        <f t="shared" si="2"/>
        <v>500</v>
      </c>
    </row>
    <row r="322" spans="1:7" ht="15.75">
      <c r="A322" s="335">
        <v>11</v>
      </c>
      <c r="B322" s="1385" t="s">
        <v>451</v>
      </c>
      <c r="C322" s="1386"/>
      <c r="D322" s="137" t="s">
        <v>442</v>
      </c>
      <c r="E322" s="136">
        <v>50</v>
      </c>
      <c r="F322" s="137">
        <v>60</v>
      </c>
      <c r="G322" s="354">
        <f t="shared" si="2"/>
        <v>3000</v>
      </c>
    </row>
    <row r="323" spans="1:7" ht="15.75">
      <c r="A323" s="335">
        <v>12</v>
      </c>
      <c r="B323" s="1385" t="s">
        <v>452</v>
      </c>
      <c r="C323" s="1386"/>
      <c r="D323" s="137" t="s">
        <v>442</v>
      </c>
      <c r="E323" s="136">
        <v>50</v>
      </c>
      <c r="F323" s="137">
        <v>190</v>
      </c>
      <c r="G323" s="354">
        <f t="shared" si="2"/>
        <v>9500</v>
      </c>
    </row>
    <row r="324" spans="1:7" ht="15.75">
      <c r="A324" s="335">
        <v>13</v>
      </c>
      <c r="B324" s="1385" t="s">
        <v>453</v>
      </c>
      <c r="C324" s="1386"/>
      <c r="D324" s="137" t="s">
        <v>394</v>
      </c>
      <c r="E324" s="136">
        <v>50</v>
      </c>
      <c r="F324" s="137">
        <v>110</v>
      </c>
      <c r="G324" s="354">
        <f t="shared" si="2"/>
        <v>5500</v>
      </c>
    </row>
    <row r="325" spans="1:7" ht="15.75">
      <c r="A325" s="335">
        <v>14</v>
      </c>
      <c r="B325" s="1385" t="s">
        <v>454</v>
      </c>
      <c r="C325" s="1386"/>
      <c r="D325" s="137" t="s">
        <v>442</v>
      </c>
      <c r="E325" s="136">
        <v>30</v>
      </c>
      <c r="F325" s="137">
        <v>45</v>
      </c>
      <c r="G325" s="354">
        <f t="shared" si="2"/>
        <v>1350</v>
      </c>
    </row>
    <row r="326" spans="1:7" ht="15.75">
      <c r="A326" s="335">
        <v>15</v>
      </c>
      <c r="B326" s="1385" t="s">
        <v>455</v>
      </c>
      <c r="C326" s="1386"/>
      <c r="D326" s="137" t="s">
        <v>442</v>
      </c>
      <c r="E326" s="136">
        <v>30</v>
      </c>
      <c r="F326" s="137">
        <v>100</v>
      </c>
      <c r="G326" s="354">
        <f t="shared" si="2"/>
        <v>3000</v>
      </c>
    </row>
    <row r="327" spans="1:7" ht="15.75">
      <c r="A327" s="335">
        <v>16</v>
      </c>
      <c r="B327" s="1385" t="s">
        <v>456</v>
      </c>
      <c r="C327" s="1386"/>
      <c r="D327" s="137" t="s">
        <v>394</v>
      </c>
      <c r="E327" s="136">
        <v>52</v>
      </c>
      <c r="F327" s="137">
        <v>15</v>
      </c>
      <c r="G327" s="354">
        <f t="shared" si="2"/>
        <v>780</v>
      </c>
    </row>
    <row r="328" spans="1:7" ht="15.75">
      <c r="A328" s="335">
        <v>17</v>
      </c>
      <c r="B328" s="1385" t="s">
        <v>457</v>
      </c>
      <c r="C328" s="1386"/>
      <c r="D328" s="137" t="s">
        <v>442</v>
      </c>
      <c r="E328" s="136">
        <v>20</v>
      </c>
      <c r="F328" s="137">
        <v>70</v>
      </c>
      <c r="G328" s="354">
        <f t="shared" si="2"/>
        <v>1400</v>
      </c>
    </row>
    <row r="329" spans="1:7" ht="15.75">
      <c r="A329" s="335">
        <v>18</v>
      </c>
      <c r="B329" s="1385" t="s">
        <v>458</v>
      </c>
      <c r="C329" s="1386"/>
      <c r="D329" s="137" t="s">
        <v>394</v>
      </c>
      <c r="E329" s="136">
        <v>19</v>
      </c>
      <c r="F329" s="137">
        <v>350</v>
      </c>
      <c r="G329" s="354">
        <f t="shared" si="2"/>
        <v>6650</v>
      </c>
    </row>
    <row r="330" spans="1:7" ht="15.75">
      <c r="A330" s="335">
        <v>19</v>
      </c>
      <c r="B330" s="1385" t="s">
        <v>459</v>
      </c>
      <c r="C330" s="1386"/>
      <c r="D330" s="137" t="s">
        <v>394</v>
      </c>
      <c r="E330" s="136">
        <v>100</v>
      </c>
      <c r="F330" s="137">
        <v>90</v>
      </c>
      <c r="G330" s="354">
        <f t="shared" si="2"/>
        <v>9000</v>
      </c>
    </row>
    <row r="331" spans="1:7" ht="15.75">
      <c r="A331" s="335">
        <v>20</v>
      </c>
      <c r="B331" s="1385" t="s">
        <v>460</v>
      </c>
      <c r="C331" s="1386"/>
      <c r="D331" s="137" t="s">
        <v>394</v>
      </c>
      <c r="E331" s="136">
        <v>30</v>
      </c>
      <c r="F331" s="137">
        <v>55</v>
      </c>
      <c r="G331" s="354">
        <f t="shared" si="2"/>
        <v>1650</v>
      </c>
    </row>
    <row r="332" spans="1:7" ht="15.75">
      <c r="A332" s="335">
        <v>21</v>
      </c>
      <c r="B332" s="1385" t="s">
        <v>461</v>
      </c>
      <c r="C332" s="1386"/>
      <c r="D332" s="137" t="s">
        <v>442</v>
      </c>
      <c r="E332" s="136">
        <v>20</v>
      </c>
      <c r="F332" s="137">
        <v>20</v>
      </c>
      <c r="G332" s="354">
        <f t="shared" si="2"/>
        <v>400</v>
      </c>
    </row>
    <row r="333" spans="1:9" ht="15.75">
      <c r="A333" s="441">
        <v>22</v>
      </c>
      <c r="B333" s="1398" t="s">
        <v>462</v>
      </c>
      <c r="C333" s="1399"/>
      <c r="D333" s="204" t="s">
        <v>442</v>
      </c>
      <c r="E333" s="203">
        <v>69</v>
      </c>
      <c r="F333" s="137">
        <v>2300</v>
      </c>
      <c r="G333" s="354">
        <f t="shared" si="2"/>
        <v>158700</v>
      </c>
      <c r="I333" s="295"/>
    </row>
    <row r="334" spans="1:7" ht="15.75">
      <c r="A334" s="1300" t="s">
        <v>1</v>
      </c>
      <c r="B334" s="1300"/>
      <c r="C334" s="1300"/>
      <c r="D334" s="1300"/>
      <c r="E334" s="1300"/>
      <c r="F334" s="1301"/>
      <c r="G334" s="442">
        <f>SUM(G312:G333)</f>
        <v>253058</v>
      </c>
    </row>
    <row r="335" spans="1:7" ht="15.75" hidden="1">
      <c r="A335" s="455"/>
      <c r="B335" s="456"/>
      <c r="C335" s="457"/>
      <c r="D335" s="407"/>
      <c r="E335" s="458"/>
      <c r="F335" s="478"/>
      <c r="G335" s="354">
        <f t="shared" si="2"/>
        <v>0</v>
      </c>
    </row>
    <row r="336" spans="1:7" ht="15.75" hidden="1">
      <c r="A336" s="335"/>
      <c r="B336" s="388"/>
      <c r="C336" s="389"/>
      <c r="D336" s="390"/>
      <c r="E336" s="391"/>
      <c r="F336" s="380"/>
      <c r="G336" s="354">
        <f t="shared" si="2"/>
        <v>0</v>
      </c>
    </row>
    <row r="337" spans="1:7" ht="15.75" hidden="1">
      <c r="A337" s="335"/>
      <c r="B337" s="388"/>
      <c r="C337" s="389"/>
      <c r="D337" s="390"/>
      <c r="E337" s="391"/>
      <c r="F337" s="380"/>
      <c r="G337" s="354">
        <f t="shared" si="2"/>
        <v>0</v>
      </c>
    </row>
    <row r="338" spans="1:7" ht="15.75" hidden="1">
      <c r="A338" s="335"/>
      <c r="B338" s="388"/>
      <c r="C338" s="389"/>
      <c r="D338" s="390"/>
      <c r="E338" s="391"/>
      <c r="F338" s="380"/>
      <c r="G338" s="354">
        <f t="shared" si="2"/>
        <v>0</v>
      </c>
    </row>
    <row r="339" spans="1:7" ht="15.75" hidden="1">
      <c r="A339" s="335"/>
      <c r="B339" s="388"/>
      <c r="C339" s="389"/>
      <c r="D339" s="390"/>
      <c r="E339" s="391"/>
      <c r="F339" s="380"/>
      <c r="G339" s="354">
        <f t="shared" si="2"/>
        <v>0</v>
      </c>
    </row>
    <row r="340" spans="1:7" ht="15.75" hidden="1">
      <c r="A340" s="335"/>
      <c r="B340" s="388"/>
      <c r="C340" s="389"/>
      <c r="D340" s="390"/>
      <c r="E340" s="391"/>
      <c r="F340" s="380"/>
      <c r="G340" s="354">
        <f t="shared" si="2"/>
        <v>0</v>
      </c>
    </row>
    <row r="341" spans="1:7" ht="15.75" hidden="1">
      <c r="A341" s="335"/>
      <c r="B341" s="388"/>
      <c r="C341" s="389"/>
      <c r="D341" s="390"/>
      <c r="E341" s="391"/>
      <c r="F341" s="380"/>
      <c r="G341" s="354">
        <f t="shared" si="2"/>
        <v>0</v>
      </c>
    </row>
    <row r="342" spans="1:7" ht="15.75" hidden="1">
      <c r="A342" s="335"/>
      <c r="B342" s="388"/>
      <c r="C342" s="389"/>
      <c r="D342" s="390"/>
      <c r="E342" s="391"/>
      <c r="F342" s="380"/>
      <c r="G342" s="354">
        <f t="shared" si="2"/>
        <v>0</v>
      </c>
    </row>
    <row r="343" spans="1:7" ht="15.75" hidden="1">
      <c r="A343" s="335"/>
      <c r="B343" s="388"/>
      <c r="C343" s="389"/>
      <c r="D343" s="390"/>
      <c r="E343" s="391"/>
      <c r="F343" s="380"/>
      <c r="G343" s="354">
        <f t="shared" si="2"/>
        <v>0</v>
      </c>
    </row>
    <row r="344" spans="1:7" ht="15.75" hidden="1">
      <c r="A344" s="335"/>
      <c r="B344" s="388"/>
      <c r="C344" s="389"/>
      <c r="D344" s="390"/>
      <c r="E344" s="391"/>
      <c r="F344" s="380"/>
      <c r="G344" s="354">
        <f t="shared" si="2"/>
        <v>0</v>
      </c>
    </row>
    <row r="345" spans="1:7" ht="15.75" hidden="1">
      <c r="A345" s="335"/>
      <c r="B345" s="388"/>
      <c r="C345" s="389"/>
      <c r="D345" s="390"/>
      <c r="E345" s="391"/>
      <c r="F345" s="380"/>
      <c r="G345" s="354">
        <f t="shared" si="2"/>
        <v>0</v>
      </c>
    </row>
    <row r="346" spans="1:7" ht="15.75" hidden="1">
      <c r="A346" s="335"/>
      <c r="B346" s="388"/>
      <c r="C346" s="389"/>
      <c r="D346" s="390"/>
      <c r="E346" s="391"/>
      <c r="F346" s="380"/>
      <c r="G346" s="354">
        <f t="shared" si="2"/>
        <v>0</v>
      </c>
    </row>
    <row r="347" spans="1:7" ht="15.75" hidden="1">
      <c r="A347" s="335"/>
      <c r="B347" s="388"/>
      <c r="C347" s="389"/>
      <c r="D347" s="390"/>
      <c r="E347" s="391"/>
      <c r="F347" s="380"/>
      <c r="G347" s="354">
        <f t="shared" si="2"/>
        <v>0</v>
      </c>
    </row>
    <row r="348" spans="1:7" ht="15.75" hidden="1">
      <c r="A348" s="335"/>
      <c r="B348" s="388"/>
      <c r="C348" s="389"/>
      <c r="D348" s="390"/>
      <c r="E348" s="391"/>
      <c r="F348" s="380"/>
      <c r="G348" s="354">
        <f t="shared" si="2"/>
        <v>0</v>
      </c>
    </row>
    <row r="349" spans="1:7" ht="15.75" hidden="1">
      <c r="A349" s="335"/>
      <c r="B349" s="388"/>
      <c r="C349" s="389"/>
      <c r="D349" s="390"/>
      <c r="E349" s="391"/>
      <c r="F349" s="380"/>
      <c r="G349" s="354">
        <f t="shared" si="2"/>
        <v>0</v>
      </c>
    </row>
    <row r="350" spans="1:7" ht="15.75" hidden="1">
      <c r="A350" s="335"/>
      <c r="B350" s="388"/>
      <c r="C350" s="389"/>
      <c r="D350" s="390"/>
      <c r="E350" s="391"/>
      <c r="F350" s="380"/>
      <c r="G350" s="354">
        <f t="shared" si="2"/>
        <v>0</v>
      </c>
    </row>
    <row r="351" spans="1:7" ht="15.75" hidden="1">
      <c r="A351" s="335"/>
      <c r="B351" s="388"/>
      <c r="C351" s="389"/>
      <c r="D351" s="390"/>
      <c r="E351" s="391"/>
      <c r="F351" s="380"/>
      <c r="G351" s="354">
        <f t="shared" si="2"/>
        <v>0</v>
      </c>
    </row>
    <row r="352" spans="1:7" ht="15.75" hidden="1">
      <c r="A352" s="335"/>
      <c r="B352" s="388"/>
      <c r="C352" s="389"/>
      <c r="D352" s="390"/>
      <c r="E352" s="391"/>
      <c r="F352" s="380"/>
      <c r="G352" s="354">
        <f t="shared" si="2"/>
        <v>0</v>
      </c>
    </row>
    <row r="353" spans="1:7" ht="15.75" hidden="1">
      <c r="A353" s="335"/>
      <c r="B353" s="388"/>
      <c r="C353" s="389"/>
      <c r="D353" s="390"/>
      <c r="E353" s="391"/>
      <c r="F353" s="380"/>
      <c r="G353" s="354">
        <f t="shared" si="2"/>
        <v>0</v>
      </c>
    </row>
    <row r="354" spans="1:7" ht="15.75" hidden="1">
      <c r="A354" s="335"/>
      <c r="B354" s="388"/>
      <c r="C354" s="389"/>
      <c r="D354" s="390"/>
      <c r="E354" s="391"/>
      <c r="F354" s="380"/>
      <c r="G354" s="354">
        <f t="shared" si="2"/>
        <v>0</v>
      </c>
    </row>
    <row r="355" spans="1:7" ht="15.75" hidden="1">
      <c r="A355" s="335"/>
      <c r="B355" s="388"/>
      <c r="C355" s="389"/>
      <c r="D355" s="390"/>
      <c r="E355" s="391"/>
      <c r="F355" s="380"/>
      <c r="G355" s="354">
        <f t="shared" si="2"/>
        <v>0</v>
      </c>
    </row>
    <row r="356" spans="1:7" ht="15.75" hidden="1">
      <c r="A356" s="335"/>
      <c r="B356" s="388"/>
      <c r="C356" s="389"/>
      <c r="D356" s="390"/>
      <c r="E356" s="391"/>
      <c r="F356" s="380"/>
      <c r="G356" s="354">
        <f t="shared" si="2"/>
        <v>0</v>
      </c>
    </row>
    <row r="357" spans="1:7" ht="15.75" hidden="1">
      <c r="A357" s="335"/>
      <c r="B357" s="388"/>
      <c r="C357" s="389"/>
      <c r="D357" s="390"/>
      <c r="E357" s="391"/>
      <c r="F357" s="380"/>
      <c r="G357" s="354">
        <f t="shared" si="2"/>
        <v>0</v>
      </c>
    </row>
    <row r="358" spans="1:7" ht="15.75" hidden="1">
      <c r="A358" s="335"/>
      <c r="B358" s="388"/>
      <c r="C358" s="389"/>
      <c r="D358" s="390"/>
      <c r="E358" s="391"/>
      <c r="F358" s="380"/>
      <c r="G358" s="354">
        <f t="shared" si="2"/>
        <v>0</v>
      </c>
    </row>
    <row r="359" spans="1:7" ht="15.75" hidden="1">
      <c r="A359" s="335"/>
      <c r="B359" s="388"/>
      <c r="C359" s="389"/>
      <c r="D359" s="390"/>
      <c r="E359" s="391"/>
      <c r="F359" s="380"/>
      <c r="G359" s="354">
        <f t="shared" si="2"/>
        <v>0</v>
      </c>
    </row>
    <row r="360" spans="1:7" ht="15.75" hidden="1">
      <c r="A360" s="335"/>
      <c r="B360" s="388"/>
      <c r="C360" s="389"/>
      <c r="D360" s="390"/>
      <c r="E360" s="391"/>
      <c r="F360" s="380"/>
      <c r="G360" s="354">
        <f t="shared" si="2"/>
        <v>0</v>
      </c>
    </row>
    <row r="361" spans="1:7" ht="15.75" hidden="1">
      <c r="A361" s="335"/>
      <c r="B361" s="388"/>
      <c r="C361" s="389"/>
      <c r="D361" s="390"/>
      <c r="E361" s="391"/>
      <c r="F361" s="380"/>
      <c r="G361" s="354">
        <f t="shared" si="2"/>
        <v>0</v>
      </c>
    </row>
    <row r="362" spans="1:7" ht="15.75" hidden="1">
      <c r="A362" s="335"/>
      <c r="B362" s="388"/>
      <c r="C362" s="389"/>
      <c r="D362" s="390"/>
      <c r="E362" s="391"/>
      <c r="F362" s="380"/>
      <c r="G362" s="354">
        <f t="shared" si="2"/>
        <v>0</v>
      </c>
    </row>
    <row r="363" spans="1:7" ht="15.75" hidden="1">
      <c r="A363" s="335"/>
      <c r="B363" s="388"/>
      <c r="C363" s="389"/>
      <c r="D363" s="390"/>
      <c r="E363" s="391"/>
      <c r="F363" s="380"/>
      <c r="G363" s="354">
        <f t="shared" si="2"/>
        <v>0</v>
      </c>
    </row>
    <row r="364" spans="1:7" ht="15.75" hidden="1">
      <c r="A364" s="335"/>
      <c r="B364" s="388"/>
      <c r="C364" s="389"/>
      <c r="D364" s="390"/>
      <c r="E364" s="391"/>
      <c r="F364" s="380"/>
      <c r="G364" s="354">
        <f t="shared" si="2"/>
        <v>0</v>
      </c>
    </row>
    <row r="365" spans="1:7" ht="15.75" hidden="1">
      <c r="A365" s="335"/>
      <c r="B365" s="388"/>
      <c r="C365" s="389"/>
      <c r="D365" s="390"/>
      <c r="E365" s="391"/>
      <c r="F365" s="380"/>
      <c r="G365" s="354">
        <f t="shared" si="2"/>
        <v>0</v>
      </c>
    </row>
    <row r="366" spans="1:7" ht="15.75" hidden="1">
      <c r="A366" s="335"/>
      <c r="B366" s="388"/>
      <c r="C366" s="389"/>
      <c r="D366" s="390"/>
      <c r="E366" s="391"/>
      <c r="F366" s="380"/>
      <c r="G366" s="354">
        <f t="shared" si="2"/>
        <v>0</v>
      </c>
    </row>
    <row r="367" spans="1:7" ht="15.75" hidden="1">
      <c r="A367" s="335"/>
      <c r="B367" s="388"/>
      <c r="C367" s="389"/>
      <c r="D367" s="390"/>
      <c r="E367" s="391"/>
      <c r="F367" s="380"/>
      <c r="G367" s="354">
        <f t="shared" si="2"/>
        <v>0</v>
      </c>
    </row>
    <row r="368" spans="1:7" ht="15.75" hidden="1">
      <c r="A368" s="335"/>
      <c r="B368" s="388"/>
      <c r="C368" s="389"/>
      <c r="D368" s="390"/>
      <c r="E368" s="391"/>
      <c r="F368" s="380"/>
      <c r="G368" s="354">
        <f t="shared" si="2"/>
        <v>0</v>
      </c>
    </row>
    <row r="369" spans="1:7" ht="15.75" hidden="1">
      <c r="A369" s="335"/>
      <c r="B369" s="388"/>
      <c r="C369" s="389"/>
      <c r="D369" s="390"/>
      <c r="E369" s="391"/>
      <c r="F369" s="380"/>
      <c r="G369" s="354">
        <f t="shared" si="2"/>
        <v>0</v>
      </c>
    </row>
    <row r="370" spans="1:7" ht="15.75" hidden="1">
      <c r="A370" s="335"/>
      <c r="B370" s="388"/>
      <c r="C370" s="389"/>
      <c r="D370" s="390"/>
      <c r="E370" s="391"/>
      <c r="F370" s="380"/>
      <c r="G370" s="354">
        <f t="shared" si="2"/>
        <v>0</v>
      </c>
    </row>
    <row r="371" spans="1:7" ht="15.75" hidden="1">
      <c r="A371" s="335"/>
      <c r="B371" s="388"/>
      <c r="C371" s="389"/>
      <c r="D371" s="390"/>
      <c r="E371" s="391"/>
      <c r="F371" s="380"/>
      <c r="G371" s="354">
        <f t="shared" si="2"/>
        <v>0</v>
      </c>
    </row>
    <row r="372" spans="1:7" ht="15.75" hidden="1">
      <c r="A372" s="335"/>
      <c r="B372" s="388"/>
      <c r="C372" s="389"/>
      <c r="D372" s="390"/>
      <c r="E372" s="391"/>
      <c r="F372" s="380"/>
      <c r="G372" s="354">
        <f t="shared" si="2"/>
        <v>0</v>
      </c>
    </row>
    <row r="373" spans="1:7" ht="15.75" hidden="1">
      <c r="A373" s="335"/>
      <c r="B373" s="388"/>
      <c r="C373" s="389"/>
      <c r="D373" s="390"/>
      <c r="E373" s="391"/>
      <c r="F373" s="380"/>
      <c r="G373" s="354">
        <f t="shared" si="2"/>
        <v>0</v>
      </c>
    </row>
    <row r="374" spans="1:7" ht="15.75" hidden="1">
      <c r="A374" s="335"/>
      <c r="B374" s="388"/>
      <c r="C374" s="389"/>
      <c r="D374" s="390"/>
      <c r="E374" s="391"/>
      <c r="F374" s="380"/>
      <c r="G374" s="354">
        <f t="shared" si="2"/>
        <v>0</v>
      </c>
    </row>
    <row r="375" spans="1:7" ht="15.75" hidden="1">
      <c r="A375" s="335"/>
      <c r="B375" s="388"/>
      <c r="C375" s="389"/>
      <c r="D375" s="390"/>
      <c r="E375" s="391"/>
      <c r="F375" s="380"/>
      <c r="G375" s="354">
        <f t="shared" si="2"/>
        <v>0</v>
      </c>
    </row>
    <row r="376" spans="1:7" ht="15.75" hidden="1">
      <c r="A376" s="335"/>
      <c r="B376" s="388"/>
      <c r="C376" s="389"/>
      <c r="D376" s="390"/>
      <c r="E376" s="391"/>
      <c r="F376" s="380"/>
      <c r="G376" s="354">
        <f t="shared" si="2"/>
        <v>0</v>
      </c>
    </row>
    <row r="377" spans="1:7" ht="15.75" hidden="1">
      <c r="A377" s="335"/>
      <c r="B377" s="388"/>
      <c r="C377" s="389"/>
      <c r="D377" s="390"/>
      <c r="E377" s="391"/>
      <c r="F377" s="380"/>
      <c r="G377" s="354">
        <f t="shared" si="2"/>
        <v>0</v>
      </c>
    </row>
    <row r="378" spans="1:7" ht="15.75" hidden="1">
      <c r="A378" s="335"/>
      <c r="B378" s="388"/>
      <c r="C378" s="389"/>
      <c r="D378" s="390"/>
      <c r="E378" s="391"/>
      <c r="F378" s="380"/>
      <c r="G378" s="354">
        <f t="shared" si="2"/>
        <v>0</v>
      </c>
    </row>
    <row r="379" spans="1:7" ht="15.75" hidden="1">
      <c r="A379" s="335"/>
      <c r="B379" s="388"/>
      <c r="C379" s="389"/>
      <c r="D379" s="390"/>
      <c r="E379" s="391"/>
      <c r="F379" s="380"/>
      <c r="G379" s="354">
        <f t="shared" si="2"/>
        <v>0</v>
      </c>
    </row>
    <row r="380" spans="1:7" ht="15.75" hidden="1">
      <c r="A380" s="335"/>
      <c r="B380" s="388"/>
      <c r="C380" s="389"/>
      <c r="D380" s="390"/>
      <c r="E380" s="391"/>
      <c r="F380" s="380"/>
      <c r="G380" s="354">
        <f aca="true" t="shared" si="3" ref="G380:G426">E380*F380</f>
        <v>0</v>
      </c>
    </row>
    <row r="381" spans="1:7" ht="15.75" hidden="1">
      <c r="A381" s="335"/>
      <c r="B381" s="388"/>
      <c r="C381" s="389"/>
      <c r="D381" s="390"/>
      <c r="E381" s="391"/>
      <c r="F381" s="380"/>
      <c r="G381" s="354">
        <f t="shared" si="3"/>
        <v>0</v>
      </c>
    </row>
    <row r="382" spans="1:7" ht="15.75" hidden="1">
      <c r="A382" s="335"/>
      <c r="B382" s="388"/>
      <c r="C382" s="389"/>
      <c r="D382" s="390"/>
      <c r="E382" s="391"/>
      <c r="F382" s="380"/>
      <c r="G382" s="354">
        <f t="shared" si="3"/>
        <v>0</v>
      </c>
    </row>
    <row r="383" spans="1:7" ht="15.75" hidden="1">
      <c r="A383" s="335"/>
      <c r="B383" s="388"/>
      <c r="C383" s="389"/>
      <c r="D383" s="390"/>
      <c r="E383" s="391"/>
      <c r="F383" s="380"/>
      <c r="G383" s="354">
        <f t="shared" si="3"/>
        <v>0</v>
      </c>
    </row>
    <row r="384" spans="1:7" ht="15.75" hidden="1">
      <c r="A384" s="335"/>
      <c r="B384" s="388"/>
      <c r="C384" s="389"/>
      <c r="D384" s="390"/>
      <c r="E384" s="391"/>
      <c r="F384" s="380"/>
      <c r="G384" s="354">
        <f t="shared" si="3"/>
        <v>0</v>
      </c>
    </row>
    <row r="385" spans="1:7" ht="15.75" hidden="1">
      <c r="A385" s="335"/>
      <c r="B385" s="388"/>
      <c r="C385" s="389"/>
      <c r="D385" s="390"/>
      <c r="E385" s="391"/>
      <c r="F385" s="380"/>
      <c r="G385" s="354">
        <f t="shared" si="3"/>
        <v>0</v>
      </c>
    </row>
    <row r="386" spans="1:7" ht="15.75" hidden="1">
      <c r="A386" s="335"/>
      <c r="B386" s="388"/>
      <c r="C386" s="389"/>
      <c r="D386" s="390"/>
      <c r="E386" s="391"/>
      <c r="F386" s="380"/>
      <c r="G386" s="354">
        <f t="shared" si="3"/>
        <v>0</v>
      </c>
    </row>
    <row r="387" spans="1:7" ht="15.75" hidden="1">
      <c r="A387" s="335"/>
      <c r="B387" s="388"/>
      <c r="C387" s="389"/>
      <c r="D387" s="390"/>
      <c r="E387" s="391"/>
      <c r="F387" s="380"/>
      <c r="G387" s="354">
        <f t="shared" si="3"/>
        <v>0</v>
      </c>
    </row>
    <row r="388" spans="1:7" ht="15.75" hidden="1">
      <c r="A388" s="335"/>
      <c r="B388" s="388"/>
      <c r="C388" s="389"/>
      <c r="D388" s="390"/>
      <c r="E388" s="391"/>
      <c r="F388" s="380"/>
      <c r="G388" s="354">
        <f t="shared" si="3"/>
        <v>0</v>
      </c>
    </row>
    <row r="389" spans="1:7" ht="15.75" hidden="1">
      <c r="A389" s="335"/>
      <c r="B389" s="388"/>
      <c r="C389" s="389"/>
      <c r="D389" s="390"/>
      <c r="E389" s="391"/>
      <c r="F389" s="380"/>
      <c r="G389" s="354">
        <f t="shared" si="3"/>
        <v>0</v>
      </c>
    </row>
    <row r="390" spans="1:7" ht="15.75" hidden="1">
      <c r="A390" s="335"/>
      <c r="B390" s="388"/>
      <c r="C390" s="389"/>
      <c r="D390" s="390"/>
      <c r="E390" s="391"/>
      <c r="F390" s="380"/>
      <c r="G390" s="354">
        <f t="shared" si="3"/>
        <v>0</v>
      </c>
    </row>
    <row r="391" spans="1:7" ht="15.75" hidden="1">
      <c r="A391" s="335"/>
      <c r="B391" s="388"/>
      <c r="C391" s="389"/>
      <c r="D391" s="390"/>
      <c r="E391" s="391"/>
      <c r="F391" s="380"/>
      <c r="G391" s="354">
        <f t="shared" si="3"/>
        <v>0</v>
      </c>
    </row>
    <row r="392" spans="1:7" ht="15.75" hidden="1">
      <c r="A392" s="335"/>
      <c r="B392" s="388"/>
      <c r="C392" s="389"/>
      <c r="D392" s="390"/>
      <c r="E392" s="391"/>
      <c r="F392" s="380"/>
      <c r="G392" s="354">
        <f t="shared" si="3"/>
        <v>0</v>
      </c>
    </row>
    <row r="393" spans="1:7" ht="15.75" hidden="1">
      <c r="A393" s="335"/>
      <c r="B393" s="388"/>
      <c r="C393" s="389"/>
      <c r="D393" s="390"/>
      <c r="E393" s="391"/>
      <c r="F393" s="380"/>
      <c r="G393" s="354">
        <f t="shared" si="3"/>
        <v>0</v>
      </c>
    </row>
    <row r="394" spans="1:7" ht="15.75" hidden="1">
      <c r="A394" s="335"/>
      <c r="B394" s="388"/>
      <c r="C394" s="389"/>
      <c r="D394" s="390"/>
      <c r="E394" s="391"/>
      <c r="F394" s="380"/>
      <c r="G394" s="354">
        <f t="shared" si="3"/>
        <v>0</v>
      </c>
    </row>
    <row r="395" spans="1:7" ht="15.75" hidden="1">
      <c r="A395" s="335"/>
      <c r="B395" s="388"/>
      <c r="C395" s="389"/>
      <c r="D395" s="390"/>
      <c r="E395" s="391"/>
      <c r="F395" s="380"/>
      <c r="G395" s="354">
        <f t="shared" si="3"/>
        <v>0</v>
      </c>
    </row>
    <row r="396" spans="1:7" ht="15.75" hidden="1">
      <c r="A396" s="335"/>
      <c r="B396" s="388"/>
      <c r="C396" s="389"/>
      <c r="D396" s="390"/>
      <c r="E396" s="391"/>
      <c r="F396" s="380"/>
      <c r="G396" s="354">
        <f t="shared" si="3"/>
        <v>0</v>
      </c>
    </row>
    <row r="397" spans="1:7" ht="15.75" hidden="1">
      <c r="A397" s="335"/>
      <c r="B397" s="388"/>
      <c r="C397" s="389"/>
      <c r="D397" s="390"/>
      <c r="E397" s="391"/>
      <c r="F397" s="380"/>
      <c r="G397" s="354">
        <f t="shared" si="3"/>
        <v>0</v>
      </c>
    </row>
    <row r="398" spans="1:7" ht="15.75" hidden="1">
      <c r="A398" s="335"/>
      <c r="B398" s="388"/>
      <c r="C398" s="389"/>
      <c r="D398" s="390"/>
      <c r="E398" s="391"/>
      <c r="F398" s="380"/>
      <c r="G398" s="354">
        <f t="shared" si="3"/>
        <v>0</v>
      </c>
    </row>
    <row r="399" spans="1:7" ht="15.75" hidden="1">
      <c r="A399" s="335"/>
      <c r="B399" s="388"/>
      <c r="C399" s="389"/>
      <c r="D399" s="390"/>
      <c r="E399" s="391"/>
      <c r="F399" s="380"/>
      <c r="G399" s="354">
        <f t="shared" si="3"/>
        <v>0</v>
      </c>
    </row>
    <row r="400" spans="1:7" ht="15.75" hidden="1">
      <c r="A400" s="335"/>
      <c r="B400" s="388"/>
      <c r="C400" s="389"/>
      <c r="D400" s="390"/>
      <c r="E400" s="391"/>
      <c r="F400" s="380"/>
      <c r="G400" s="354">
        <f t="shared" si="3"/>
        <v>0</v>
      </c>
    </row>
    <row r="401" spans="1:7" ht="15.75" hidden="1">
      <c r="A401" s="335"/>
      <c r="B401" s="388"/>
      <c r="C401" s="389"/>
      <c r="D401" s="390"/>
      <c r="E401" s="391"/>
      <c r="F401" s="380"/>
      <c r="G401" s="354">
        <f t="shared" si="3"/>
        <v>0</v>
      </c>
    </row>
    <row r="402" spans="1:7" ht="15.75" hidden="1">
      <c r="A402" s="335"/>
      <c r="B402" s="388"/>
      <c r="C402" s="389"/>
      <c r="D402" s="390"/>
      <c r="E402" s="391"/>
      <c r="F402" s="380"/>
      <c r="G402" s="354">
        <f t="shared" si="3"/>
        <v>0</v>
      </c>
    </row>
    <row r="403" spans="1:7" ht="15.75" hidden="1">
      <c r="A403" s="335"/>
      <c r="B403" s="388"/>
      <c r="C403" s="389"/>
      <c r="D403" s="390"/>
      <c r="E403" s="391"/>
      <c r="F403" s="380"/>
      <c r="G403" s="354">
        <f t="shared" si="3"/>
        <v>0</v>
      </c>
    </row>
    <row r="404" spans="1:7" ht="15.75" hidden="1">
      <c r="A404" s="335"/>
      <c r="B404" s="388"/>
      <c r="C404" s="389"/>
      <c r="D404" s="390"/>
      <c r="E404" s="391"/>
      <c r="F404" s="380"/>
      <c r="G404" s="354">
        <f t="shared" si="3"/>
        <v>0</v>
      </c>
    </row>
    <row r="405" spans="1:7" ht="15.75" hidden="1">
      <c r="A405" s="335"/>
      <c r="B405" s="388"/>
      <c r="C405" s="389"/>
      <c r="D405" s="390"/>
      <c r="E405" s="391"/>
      <c r="F405" s="380"/>
      <c r="G405" s="354">
        <f t="shared" si="3"/>
        <v>0</v>
      </c>
    </row>
    <row r="406" spans="1:7" ht="15.75" hidden="1">
      <c r="A406" s="335"/>
      <c r="B406" s="388"/>
      <c r="C406" s="389"/>
      <c r="D406" s="390"/>
      <c r="E406" s="391"/>
      <c r="F406" s="380"/>
      <c r="G406" s="354">
        <f t="shared" si="3"/>
        <v>0</v>
      </c>
    </row>
    <row r="407" spans="1:7" ht="15.75" hidden="1">
      <c r="A407" s="335"/>
      <c r="B407" s="388"/>
      <c r="C407" s="389"/>
      <c r="D407" s="390"/>
      <c r="E407" s="391"/>
      <c r="F407" s="380"/>
      <c r="G407" s="354">
        <f t="shared" si="3"/>
        <v>0</v>
      </c>
    </row>
    <row r="408" spans="1:7" ht="15.75" hidden="1">
      <c r="A408" s="335"/>
      <c r="B408" s="388"/>
      <c r="C408" s="389"/>
      <c r="D408" s="390"/>
      <c r="E408" s="391"/>
      <c r="F408" s="380"/>
      <c r="G408" s="354">
        <f t="shared" si="3"/>
        <v>0</v>
      </c>
    </row>
    <row r="409" spans="1:7" ht="15.75" hidden="1">
      <c r="A409" s="335"/>
      <c r="B409" s="388"/>
      <c r="C409" s="389"/>
      <c r="D409" s="390"/>
      <c r="E409" s="391"/>
      <c r="F409" s="380"/>
      <c r="G409" s="354">
        <f t="shared" si="3"/>
        <v>0</v>
      </c>
    </row>
    <row r="410" spans="1:7" ht="15.75" hidden="1">
      <c r="A410" s="335"/>
      <c r="B410" s="388"/>
      <c r="C410" s="389"/>
      <c r="D410" s="390"/>
      <c r="E410" s="391"/>
      <c r="F410" s="380"/>
      <c r="G410" s="354">
        <f t="shared" si="3"/>
        <v>0</v>
      </c>
    </row>
    <row r="411" spans="1:7" ht="15.75" hidden="1">
      <c r="A411" s="335"/>
      <c r="B411" s="388"/>
      <c r="C411" s="389"/>
      <c r="D411" s="390"/>
      <c r="E411" s="391"/>
      <c r="F411" s="380"/>
      <c r="G411" s="354">
        <f t="shared" si="3"/>
        <v>0</v>
      </c>
    </row>
    <row r="412" spans="1:7" ht="15.75" hidden="1">
      <c r="A412" s="335"/>
      <c r="B412" s="388"/>
      <c r="C412" s="389"/>
      <c r="D412" s="390"/>
      <c r="E412" s="391"/>
      <c r="F412" s="380"/>
      <c r="G412" s="354">
        <f t="shared" si="3"/>
        <v>0</v>
      </c>
    </row>
    <row r="413" spans="1:7" ht="15.75" hidden="1">
      <c r="A413" s="335"/>
      <c r="B413" s="388"/>
      <c r="C413" s="389"/>
      <c r="D413" s="390"/>
      <c r="E413" s="391"/>
      <c r="F413" s="380"/>
      <c r="G413" s="354">
        <f t="shared" si="3"/>
        <v>0</v>
      </c>
    </row>
    <row r="414" spans="1:7" ht="15.75" hidden="1">
      <c r="A414" s="335"/>
      <c r="B414" s="388"/>
      <c r="C414" s="389"/>
      <c r="D414" s="390"/>
      <c r="E414" s="391"/>
      <c r="F414" s="380"/>
      <c r="G414" s="354">
        <f t="shared" si="3"/>
        <v>0</v>
      </c>
    </row>
    <row r="415" spans="1:7" ht="15.75" hidden="1">
      <c r="A415" s="335"/>
      <c r="B415" s="388"/>
      <c r="C415" s="389"/>
      <c r="D415" s="390"/>
      <c r="E415" s="391"/>
      <c r="F415" s="380"/>
      <c r="G415" s="354">
        <f t="shared" si="3"/>
        <v>0</v>
      </c>
    </row>
    <row r="416" spans="1:7" ht="15.75" hidden="1">
      <c r="A416" s="335"/>
      <c r="B416" s="388"/>
      <c r="C416" s="389"/>
      <c r="D416" s="390"/>
      <c r="E416" s="391"/>
      <c r="F416" s="380"/>
      <c r="G416" s="354">
        <f t="shared" si="3"/>
        <v>0</v>
      </c>
    </row>
    <row r="417" spans="1:7" ht="15.75" hidden="1">
      <c r="A417" s="335"/>
      <c r="B417" s="388"/>
      <c r="C417" s="389"/>
      <c r="D417" s="390"/>
      <c r="E417" s="391"/>
      <c r="F417" s="380"/>
      <c r="G417" s="354">
        <f t="shared" si="3"/>
        <v>0</v>
      </c>
    </row>
    <row r="418" spans="1:7" ht="15.75" hidden="1">
      <c r="A418" s="335"/>
      <c r="B418" s="388"/>
      <c r="C418" s="389"/>
      <c r="D418" s="390"/>
      <c r="E418" s="391"/>
      <c r="F418" s="380"/>
      <c r="G418" s="354">
        <f t="shared" si="3"/>
        <v>0</v>
      </c>
    </row>
    <row r="419" spans="1:7" ht="15.75" hidden="1">
      <c r="A419" s="335"/>
      <c r="B419" s="388"/>
      <c r="C419" s="389"/>
      <c r="D419" s="390"/>
      <c r="E419" s="391"/>
      <c r="F419" s="380"/>
      <c r="G419" s="354">
        <f t="shared" si="3"/>
        <v>0</v>
      </c>
    </row>
    <row r="420" spans="1:7" ht="15.75" hidden="1">
      <c r="A420" s="335"/>
      <c r="B420" s="388"/>
      <c r="C420" s="389"/>
      <c r="D420" s="390"/>
      <c r="E420" s="391"/>
      <c r="F420" s="380"/>
      <c r="G420" s="354">
        <f t="shared" si="3"/>
        <v>0</v>
      </c>
    </row>
    <row r="421" spans="1:7" ht="15.75" hidden="1">
      <c r="A421" s="335"/>
      <c r="B421" s="388"/>
      <c r="C421" s="389"/>
      <c r="D421" s="390"/>
      <c r="E421" s="391"/>
      <c r="F421" s="380"/>
      <c r="G421" s="354">
        <f t="shared" si="3"/>
        <v>0</v>
      </c>
    </row>
    <row r="422" spans="1:7" ht="15.75" hidden="1">
      <c r="A422" s="335"/>
      <c r="B422" s="388"/>
      <c r="C422" s="389"/>
      <c r="D422" s="390"/>
      <c r="E422" s="391"/>
      <c r="F422" s="380"/>
      <c r="G422" s="354">
        <f t="shared" si="3"/>
        <v>0</v>
      </c>
    </row>
    <row r="423" spans="1:7" ht="15.75" hidden="1">
      <c r="A423" s="335"/>
      <c r="B423" s="388"/>
      <c r="C423" s="389"/>
      <c r="D423" s="390"/>
      <c r="E423" s="391"/>
      <c r="F423" s="380"/>
      <c r="G423" s="354">
        <f t="shared" si="3"/>
        <v>0</v>
      </c>
    </row>
    <row r="424" spans="1:7" ht="15.75" hidden="1">
      <c r="A424" s="335"/>
      <c r="B424" s="388"/>
      <c r="C424" s="389"/>
      <c r="D424" s="390"/>
      <c r="E424" s="391"/>
      <c r="F424" s="380"/>
      <c r="G424" s="354">
        <f t="shared" si="3"/>
        <v>0</v>
      </c>
    </row>
    <row r="425" spans="1:7" ht="15.75" hidden="1">
      <c r="A425" s="335"/>
      <c r="B425" s="388"/>
      <c r="C425" s="389"/>
      <c r="D425" s="390"/>
      <c r="E425" s="391"/>
      <c r="F425" s="380"/>
      <c r="G425" s="354">
        <f t="shared" si="3"/>
        <v>0</v>
      </c>
    </row>
    <row r="426" spans="1:7" ht="15.75" hidden="1">
      <c r="A426" s="335"/>
      <c r="B426" s="388"/>
      <c r="C426" s="389"/>
      <c r="D426" s="390"/>
      <c r="E426" s="391"/>
      <c r="F426" s="380"/>
      <c r="G426" s="354">
        <f t="shared" si="3"/>
        <v>0</v>
      </c>
    </row>
    <row r="427" spans="1:7" ht="15.75" hidden="1">
      <c r="A427" s="459" t="s">
        <v>31</v>
      </c>
      <c r="B427" s="1387"/>
      <c r="C427" s="1388"/>
      <c r="D427" s="409"/>
      <c r="E427" s="460"/>
      <c r="F427" s="461"/>
      <c r="G427" s="462">
        <f>E427*F427</f>
        <v>0</v>
      </c>
    </row>
    <row r="428" spans="1:7" ht="15.75">
      <c r="A428" s="1356"/>
      <c r="B428" s="1356"/>
      <c r="C428" s="1356"/>
      <c r="D428" s="399"/>
      <c r="E428" s="1406"/>
      <c r="F428" s="1406"/>
      <c r="G428" s="463"/>
    </row>
    <row r="429" spans="1:7" ht="31.5" customHeight="1" hidden="1">
      <c r="A429" s="310"/>
      <c r="B429" s="311"/>
      <c r="C429" s="311"/>
      <c r="D429" s="399"/>
      <c r="E429" s="399"/>
      <c r="F429" s="399"/>
      <c r="G429" s="400"/>
    </row>
    <row r="430" spans="1:7" ht="15.75" hidden="1">
      <c r="A430" s="1264" t="s">
        <v>193</v>
      </c>
      <c r="B430" s="1265"/>
      <c r="C430" s="1265"/>
      <c r="D430" s="1265"/>
      <c r="E430" s="1265"/>
      <c r="F430" s="1265"/>
      <c r="G430" s="1391"/>
    </row>
    <row r="431" spans="1:7" ht="31.5" hidden="1">
      <c r="A431" s="335" t="s">
        <v>0</v>
      </c>
      <c r="B431" s="1287" t="s">
        <v>2</v>
      </c>
      <c r="C431" s="1288"/>
      <c r="D431" s="88" t="s">
        <v>5</v>
      </c>
      <c r="E431" s="88" t="s">
        <v>48</v>
      </c>
      <c r="F431" s="88" t="s">
        <v>49</v>
      </c>
      <c r="G431" s="325" t="s">
        <v>46</v>
      </c>
    </row>
    <row r="432" spans="1:7" ht="15.75" hidden="1">
      <c r="A432" s="335">
        <v>1</v>
      </c>
      <c r="B432" s="1334"/>
      <c r="C432" s="1335"/>
      <c r="D432" s="390"/>
      <c r="E432" s="391"/>
      <c r="F432" s="380"/>
      <c r="G432" s="392">
        <f>E432*F432</f>
        <v>0</v>
      </c>
    </row>
    <row r="433" spans="1:7" ht="15.75" hidden="1">
      <c r="A433" s="185" t="s">
        <v>31</v>
      </c>
      <c r="B433" s="1269"/>
      <c r="C433" s="1270"/>
      <c r="D433" s="393"/>
      <c r="E433" s="394"/>
      <c r="F433" s="383"/>
      <c r="G433" s="395">
        <f>E433*F433</f>
        <v>0</v>
      </c>
    </row>
    <row r="434" spans="1:7" ht="15.75" hidden="1">
      <c r="A434" s="1242" t="s">
        <v>47</v>
      </c>
      <c r="B434" s="1243"/>
      <c r="C434" s="1243"/>
      <c r="D434" s="317"/>
      <c r="E434" s="317"/>
      <c r="F434" s="317"/>
      <c r="G434" s="396">
        <f>SUM(G432:G433)</f>
        <v>0</v>
      </c>
    </row>
    <row r="435" spans="1:7" ht="31.5" customHeight="1" hidden="1">
      <c r="A435" s="319"/>
      <c r="B435" s="320"/>
      <c r="C435" s="320"/>
      <c r="D435" s="320"/>
      <c r="E435" s="320"/>
      <c r="F435" s="320"/>
      <c r="G435" s="321"/>
    </row>
    <row r="436" spans="1:7" ht="15.75">
      <c r="A436" s="1264" t="s">
        <v>187</v>
      </c>
      <c r="B436" s="1265"/>
      <c r="C436" s="1265"/>
      <c r="D436" s="1265"/>
      <c r="E436" s="1265"/>
      <c r="F436" s="1265"/>
      <c r="G436" s="1286"/>
    </row>
    <row r="437" spans="1:7" ht="31.5">
      <c r="A437" s="335" t="s">
        <v>0</v>
      </c>
      <c r="B437" s="464" t="s">
        <v>374</v>
      </c>
      <c r="C437" s="382" t="s">
        <v>2</v>
      </c>
      <c r="D437" s="88" t="s">
        <v>5</v>
      </c>
      <c r="E437" s="88" t="s">
        <v>48</v>
      </c>
      <c r="F437" s="88" t="s">
        <v>49</v>
      </c>
      <c r="G437" s="325" t="s">
        <v>46</v>
      </c>
    </row>
    <row r="438" spans="1:7" ht="31.5" customHeight="1">
      <c r="A438" s="1274">
        <v>1</v>
      </c>
      <c r="B438" s="1271" t="s">
        <v>375</v>
      </c>
      <c r="C438" s="465" t="s">
        <v>376</v>
      </c>
      <c r="D438" s="390"/>
      <c r="E438" s="391">
        <v>50</v>
      </c>
      <c r="F438" s="380">
        <v>500</v>
      </c>
      <c r="G438" s="354">
        <f>E438*F438</f>
        <v>25000</v>
      </c>
    </row>
    <row r="439" spans="1:7" ht="15.75">
      <c r="A439" s="1275"/>
      <c r="B439" s="1272"/>
      <c r="C439" s="466" t="s">
        <v>378</v>
      </c>
      <c r="D439" s="390"/>
      <c r="E439" s="391">
        <v>50</v>
      </c>
      <c r="F439" s="380">
        <v>200</v>
      </c>
      <c r="G439" s="354">
        <f>E439*F439</f>
        <v>10000</v>
      </c>
    </row>
    <row r="440" spans="1:7" ht="15.75">
      <c r="A440" s="1275"/>
      <c r="B440" s="1272"/>
      <c r="C440" s="465" t="s">
        <v>377</v>
      </c>
      <c r="D440" s="390"/>
      <c r="E440" s="391">
        <v>50</v>
      </c>
      <c r="F440" s="380">
        <v>250</v>
      </c>
      <c r="G440" s="354">
        <f>E440*F440</f>
        <v>12500</v>
      </c>
    </row>
    <row r="441" spans="1:7" ht="15.75">
      <c r="A441" s="1276"/>
      <c r="B441" s="1273"/>
      <c r="C441" s="1395" t="s">
        <v>1</v>
      </c>
      <c r="D441" s="1396"/>
      <c r="E441" s="1396"/>
      <c r="F441" s="1397"/>
      <c r="G441" s="442">
        <f>SUM(G438:G440)</f>
        <v>47500</v>
      </c>
    </row>
    <row r="442" spans="1:7" ht="31.5" customHeight="1">
      <c r="A442" s="1274">
        <v>2</v>
      </c>
      <c r="B442" s="1271" t="s">
        <v>617</v>
      </c>
      <c r="C442" s="465" t="s">
        <v>376</v>
      </c>
      <c r="D442" s="390"/>
      <c r="E442" s="391">
        <v>30</v>
      </c>
      <c r="F442" s="380">
        <v>500</v>
      </c>
      <c r="G442" s="354">
        <f>E442*F442</f>
        <v>15000</v>
      </c>
    </row>
    <row r="443" spans="1:7" ht="15.75">
      <c r="A443" s="1275"/>
      <c r="B443" s="1272"/>
      <c r="C443" s="466" t="s">
        <v>378</v>
      </c>
      <c r="D443" s="390"/>
      <c r="E443" s="391">
        <v>30</v>
      </c>
      <c r="F443" s="380">
        <v>200</v>
      </c>
      <c r="G443" s="354">
        <f>E443*F443</f>
        <v>6000</v>
      </c>
    </row>
    <row r="444" spans="1:7" ht="15.75">
      <c r="A444" s="1275"/>
      <c r="B444" s="1272"/>
      <c r="C444" s="465" t="s">
        <v>377</v>
      </c>
      <c r="D444" s="390"/>
      <c r="E444" s="391">
        <v>30</v>
      </c>
      <c r="F444" s="380">
        <v>250</v>
      </c>
      <c r="G444" s="354">
        <f>E444*F444</f>
        <v>7500</v>
      </c>
    </row>
    <row r="445" spans="1:7" ht="15.75">
      <c r="A445" s="1276"/>
      <c r="B445" s="1273"/>
      <c r="C445" s="1395" t="s">
        <v>1</v>
      </c>
      <c r="D445" s="1396"/>
      <c r="E445" s="1396"/>
      <c r="F445" s="1397"/>
      <c r="G445" s="442">
        <f>SUM(G442:G444)</f>
        <v>28500</v>
      </c>
    </row>
    <row r="446" spans="1:7" ht="31.5" customHeight="1">
      <c r="A446" s="1274">
        <v>3</v>
      </c>
      <c r="B446" s="1271" t="s">
        <v>618</v>
      </c>
      <c r="C446" s="465" t="s">
        <v>377</v>
      </c>
      <c r="D446" s="390"/>
      <c r="E446" s="391">
        <v>50</v>
      </c>
      <c r="F446" s="380">
        <v>400</v>
      </c>
      <c r="G446" s="354">
        <f>E446*F446</f>
        <v>20000</v>
      </c>
    </row>
    <row r="447" spans="1:7" ht="15.75">
      <c r="A447" s="1275"/>
      <c r="B447" s="1272"/>
      <c r="C447" s="465" t="s">
        <v>376</v>
      </c>
      <c r="D447" s="390"/>
      <c r="E447" s="391">
        <v>50</v>
      </c>
      <c r="F447" s="380">
        <v>200</v>
      </c>
      <c r="G447" s="354">
        <f aca="true" t="shared" si="4" ref="G447:G458">E447*F447</f>
        <v>10000</v>
      </c>
    </row>
    <row r="448" spans="1:7" ht="15.75">
      <c r="A448" s="1275"/>
      <c r="B448" s="1272"/>
      <c r="C448" s="465"/>
      <c r="D448" s="390"/>
      <c r="E448" s="391"/>
      <c r="F448" s="380"/>
      <c r="G448" s="354">
        <f t="shared" si="4"/>
        <v>0</v>
      </c>
    </row>
    <row r="449" spans="1:7" ht="15.75">
      <c r="A449" s="1275"/>
      <c r="B449" s="1272"/>
      <c r="C449" s="466"/>
      <c r="D449" s="390"/>
      <c r="E449" s="391"/>
      <c r="F449" s="380"/>
      <c r="G449" s="354">
        <f t="shared" si="4"/>
        <v>0</v>
      </c>
    </row>
    <row r="450" spans="1:7" ht="15.75">
      <c r="A450" s="1276"/>
      <c r="B450" s="1273"/>
      <c r="C450" s="1395" t="s">
        <v>1</v>
      </c>
      <c r="D450" s="1396"/>
      <c r="E450" s="1396"/>
      <c r="F450" s="1397"/>
      <c r="G450" s="442">
        <f>SUM(G446:G449)</f>
        <v>30000</v>
      </c>
    </row>
    <row r="451" spans="1:7" ht="15.75">
      <c r="A451" s="1274">
        <v>4</v>
      </c>
      <c r="B451" s="1271" t="s">
        <v>619</v>
      </c>
      <c r="C451" s="465" t="s">
        <v>377</v>
      </c>
      <c r="D451" s="390"/>
      <c r="E451" s="391">
        <v>60</v>
      </c>
      <c r="F451" s="380">
        <v>400</v>
      </c>
      <c r="G451" s="354">
        <f t="shared" si="4"/>
        <v>24000</v>
      </c>
    </row>
    <row r="452" spans="1:7" ht="15.75">
      <c r="A452" s="1275"/>
      <c r="B452" s="1272"/>
      <c r="C452" s="466" t="s">
        <v>620</v>
      </c>
      <c r="D452" s="390"/>
      <c r="E452" s="391">
        <v>60</v>
      </c>
      <c r="F452" s="380">
        <v>200</v>
      </c>
      <c r="G452" s="354">
        <f t="shared" si="4"/>
        <v>12000</v>
      </c>
    </row>
    <row r="453" spans="1:7" ht="15.75">
      <c r="A453" s="1275"/>
      <c r="B453" s="1272"/>
      <c r="C453" s="466" t="s">
        <v>378</v>
      </c>
      <c r="D453" s="390"/>
      <c r="E453" s="391">
        <v>60</v>
      </c>
      <c r="F453" s="380">
        <v>200</v>
      </c>
      <c r="G453" s="354">
        <f t="shared" si="4"/>
        <v>12000</v>
      </c>
    </row>
    <row r="454" spans="1:7" ht="15.75">
      <c r="A454" s="1275"/>
      <c r="B454" s="1272"/>
      <c r="C454" s="466" t="s">
        <v>376</v>
      </c>
      <c r="D454" s="390"/>
      <c r="E454" s="391">
        <v>60</v>
      </c>
      <c r="F454" s="380">
        <v>500</v>
      </c>
      <c r="G454" s="354">
        <f t="shared" si="4"/>
        <v>30000</v>
      </c>
    </row>
    <row r="455" spans="1:7" ht="15.75">
      <c r="A455" s="1276"/>
      <c r="B455" s="1273"/>
      <c r="C455" s="1395" t="s">
        <v>1</v>
      </c>
      <c r="D455" s="1396"/>
      <c r="E455" s="1396"/>
      <c r="F455" s="1397"/>
      <c r="G455" s="442">
        <f>SUM(G451:G454)</f>
        <v>78000</v>
      </c>
    </row>
    <row r="456" spans="1:7" ht="15.75">
      <c r="A456" s="1274">
        <v>5</v>
      </c>
      <c r="B456" s="1271" t="s">
        <v>621</v>
      </c>
      <c r="C456" s="465" t="s">
        <v>377</v>
      </c>
      <c r="D456" s="390"/>
      <c r="E456" s="391">
        <v>50</v>
      </c>
      <c r="F456" s="380">
        <v>200</v>
      </c>
      <c r="G456" s="354">
        <f t="shared" si="4"/>
        <v>10000</v>
      </c>
    </row>
    <row r="457" spans="1:7" ht="15.75">
      <c r="A457" s="1275"/>
      <c r="B457" s="1272"/>
      <c r="C457" s="466" t="s">
        <v>378</v>
      </c>
      <c r="D457" s="390"/>
      <c r="E457" s="391">
        <v>50</v>
      </c>
      <c r="F457" s="380">
        <v>200</v>
      </c>
      <c r="G457" s="354">
        <f t="shared" si="4"/>
        <v>10000</v>
      </c>
    </row>
    <row r="458" spans="1:7" ht="15.75">
      <c r="A458" s="1275"/>
      <c r="B458" s="1272"/>
      <c r="C458" s="465" t="s">
        <v>376</v>
      </c>
      <c r="D458" s="390"/>
      <c r="E458" s="391">
        <v>50</v>
      </c>
      <c r="F458" s="380">
        <v>500</v>
      </c>
      <c r="G458" s="354">
        <f t="shared" si="4"/>
        <v>25000</v>
      </c>
    </row>
    <row r="459" spans="1:7" ht="15.75">
      <c r="A459" s="1276"/>
      <c r="B459" s="1273"/>
      <c r="C459" s="1395" t="s">
        <v>1</v>
      </c>
      <c r="D459" s="1396"/>
      <c r="E459" s="1396"/>
      <c r="F459" s="1397"/>
      <c r="G459" s="442">
        <f>SUM(G456:G458)</f>
        <v>45000</v>
      </c>
    </row>
    <row r="460" spans="1:7" ht="15.75">
      <c r="A460" s="335"/>
      <c r="B460" s="1299" t="s">
        <v>379</v>
      </c>
      <c r="C460" s="1300"/>
      <c r="D460" s="1300"/>
      <c r="E460" s="1300"/>
      <c r="F460" s="1301"/>
      <c r="G460" s="442">
        <f>G441+G445+G450+G455+G459</f>
        <v>229000</v>
      </c>
    </row>
    <row r="461" spans="1:7" ht="15.75">
      <c r="A461" s="1274">
        <v>1</v>
      </c>
      <c r="B461" s="1271" t="s">
        <v>380</v>
      </c>
      <c r="C461" s="465" t="s">
        <v>376</v>
      </c>
      <c r="D461" s="390"/>
      <c r="E461" s="391">
        <v>70</v>
      </c>
      <c r="F461" s="380">
        <v>300</v>
      </c>
      <c r="G461" s="354">
        <f aca="true" t="shared" si="5" ref="G461:G470">E461*F461</f>
        <v>21000</v>
      </c>
    </row>
    <row r="462" spans="1:7" ht="15.75">
      <c r="A462" s="1275"/>
      <c r="B462" s="1272"/>
      <c r="C462" s="466" t="s">
        <v>381</v>
      </c>
      <c r="D462" s="390"/>
      <c r="E462" s="391">
        <v>70</v>
      </c>
      <c r="F462" s="380">
        <v>200</v>
      </c>
      <c r="G462" s="354">
        <f t="shared" si="5"/>
        <v>14000</v>
      </c>
    </row>
    <row r="463" spans="1:7" ht="15.75">
      <c r="A463" s="1275"/>
      <c r="B463" s="1272"/>
      <c r="C463" s="466" t="s">
        <v>378</v>
      </c>
      <c r="D463" s="390"/>
      <c r="E463" s="391">
        <v>70</v>
      </c>
      <c r="F463" s="380">
        <v>200</v>
      </c>
      <c r="G463" s="354">
        <f t="shared" si="5"/>
        <v>14000</v>
      </c>
    </row>
    <row r="464" spans="1:7" ht="15.75">
      <c r="A464" s="1276"/>
      <c r="B464" s="1273"/>
      <c r="C464" s="1395" t="s">
        <v>1</v>
      </c>
      <c r="D464" s="1396"/>
      <c r="E464" s="1396"/>
      <c r="F464" s="1397"/>
      <c r="G464" s="442">
        <f>SUM(G461:G463)</f>
        <v>49000</v>
      </c>
    </row>
    <row r="465" spans="1:7" ht="31.5" customHeight="1">
      <c r="A465" s="1274">
        <v>2</v>
      </c>
      <c r="B465" s="1271" t="s">
        <v>382</v>
      </c>
      <c r="C465" s="465" t="s">
        <v>376</v>
      </c>
      <c r="D465" s="390"/>
      <c r="E465" s="391">
        <v>70</v>
      </c>
      <c r="F465" s="380">
        <v>250</v>
      </c>
      <c r="G465" s="354">
        <f t="shared" si="5"/>
        <v>17500</v>
      </c>
    </row>
    <row r="466" spans="1:7" ht="15.75">
      <c r="A466" s="1275"/>
      <c r="B466" s="1272"/>
      <c r="C466" s="466" t="s">
        <v>378</v>
      </c>
      <c r="D466" s="390"/>
      <c r="E466" s="391">
        <v>70</v>
      </c>
      <c r="F466" s="380">
        <v>200</v>
      </c>
      <c r="G466" s="354">
        <f t="shared" si="5"/>
        <v>14000</v>
      </c>
    </row>
    <row r="467" spans="1:7" ht="15.75">
      <c r="A467" s="1275"/>
      <c r="B467" s="1272"/>
      <c r="C467" s="465" t="s">
        <v>377</v>
      </c>
      <c r="D467" s="390"/>
      <c r="E467" s="391">
        <v>70</v>
      </c>
      <c r="F467" s="380">
        <v>200</v>
      </c>
      <c r="G467" s="354">
        <f t="shared" si="5"/>
        <v>14000</v>
      </c>
    </row>
    <row r="468" spans="1:7" ht="15" customHeight="1">
      <c r="A468" s="1276"/>
      <c r="B468" s="1273"/>
      <c r="C468" s="1395"/>
      <c r="D468" s="1396"/>
      <c r="E468" s="1396"/>
      <c r="F468" s="1397"/>
      <c r="G468" s="442">
        <f>SUM(G465:G467)</f>
        <v>45500</v>
      </c>
    </row>
    <row r="469" spans="1:7" ht="15.75">
      <c r="A469" s="1274">
        <v>3</v>
      </c>
      <c r="B469" s="1271" t="s">
        <v>383</v>
      </c>
      <c r="C469" s="465" t="s">
        <v>377</v>
      </c>
      <c r="D469" s="390"/>
      <c r="E469" s="391">
        <v>40</v>
      </c>
      <c r="F469" s="380">
        <v>300</v>
      </c>
      <c r="G469" s="354">
        <f t="shared" si="5"/>
        <v>12000</v>
      </c>
    </row>
    <row r="470" spans="1:7" ht="31.5">
      <c r="A470" s="1275"/>
      <c r="B470" s="1272"/>
      <c r="C470" s="466" t="s">
        <v>384</v>
      </c>
      <c r="D470" s="390"/>
      <c r="E470" s="391">
        <v>40</v>
      </c>
      <c r="F470" s="380">
        <v>250</v>
      </c>
      <c r="G470" s="354">
        <f t="shared" si="5"/>
        <v>10000</v>
      </c>
    </row>
    <row r="471" spans="1:7" ht="15.75">
      <c r="A471" s="1276"/>
      <c r="B471" s="1273"/>
      <c r="C471" s="1395" t="s">
        <v>1</v>
      </c>
      <c r="D471" s="1396"/>
      <c r="E471" s="1396"/>
      <c r="F471" s="1397"/>
      <c r="G471" s="442">
        <f>SUM(G469:G470)</f>
        <v>22000</v>
      </c>
    </row>
    <row r="472" spans="1:7" ht="15.75" customHeight="1">
      <c r="A472" s="335"/>
      <c r="B472" s="1299" t="s">
        <v>385</v>
      </c>
      <c r="C472" s="1300"/>
      <c r="D472" s="1300"/>
      <c r="E472" s="1300"/>
      <c r="F472" s="1301"/>
      <c r="G472" s="442">
        <f>G464+G468+G471</f>
        <v>116500</v>
      </c>
    </row>
    <row r="473" spans="1:7" ht="15.75">
      <c r="A473" s="1274">
        <v>1</v>
      </c>
      <c r="B473" s="1271" t="s">
        <v>380</v>
      </c>
      <c r="C473" s="465" t="s">
        <v>376</v>
      </c>
      <c r="D473" s="390"/>
      <c r="E473" s="391">
        <v>65</v>
      </c>
      <c r="F473" s="380">
        <v>250</v>
      </c>
      <c r="G473" s="354">
        <f aca="true" t="shared" si="6" ref="G473:G482">E473*F473</f>
        <v>16250</v>
      </c>
    </row>
    <row r="474" spans="1:7" ht="15.75">
      <c r="A474" s="1275"/>
      <c r="B474" s="1272"/>
      <c r="C474" s="466" t="s">
        <v>378</v>
      </c>
      <c r="D474" s="390"/>
      <c r="E474" s="391">
        <v>70</v>
      </c>
      <c r="F474" s="380">
        <v>100</v>
      </c>
      <c r="G474" s="354">
        <f t="shared" si="6"/>
        <v>7000</v>
      </c>
    </row>
    <row r="475" spans="1:7" ht="15.75">
      <c r="A475" s="1275"/>
      <c r="B475" s="1272"/>
      <c r="C475" s="465" t="s">
        <v>377</v>
      </c>
      <c r="D475" s="390"/>
      <c r="E475" s="391">
        <v>70</v>
      </c>
      <c r="F475" s="380">
        <v>150</v>
      </c>
      <c r="G475" s="354">
        <f t="shared" si="6"/>
        <v>10500</v>
      </c>
    </row>
    <row r="476" spans="1:7" ht="15.75">
      <c r="A476" s="1276"/>
      <c r="B476" s="1273"/>
      <c r="C476" s="1395" t="s">
        <v>1</v>
      </c>
      <c r="D476" s="1396"/>
      <c r="E476" s="1396"/>
      <c r="F476" s="1397"/>
      <c r="G476" s="442">
        <f>SUM(G473:G475)</f>
        <v>33750</v>
      </c>
    </row>
    <row r="477" spans="1:7" ht="15.75">
      <c r="A477" s="1274">
        <v>2</v>
      </c>
      <c r="B477" s="1271" t="s">
        <v>386</v>
      </c>
      <c r="C477" s="465" t="s">
        <v>376</v>
      </c>
      <c r="D477" s="390"/>
      <c r="E477" s="391">
        <v>70</v>
      </c>
      <c r="F477" s="380">
        <v>250</v>
      </c>
      <c r="G477" s="354">
        <f t="shared" si="6"/>
        <v>17500</v>
      </c>
    </row>
    <row r="478" spans="1:7" ht="15.75">
      <c r="A478" s="1275"/>
      <c r="B478" s="1272"/>
      <c r="C478" s="466" t="s">
        <v>378</v>
      </c>
      <c r="D478" s="390"/>
      <c r="E478" s="391">
        <v>70</v>
      </c>
      <c r="F478" s="380">
        <v>100</v>
      </c>
      <c r="G478" s="354">
        <f t="shared" si="6"/>
        <v>7000</v>
      </c>
    </row>
    <row r="479" spans="1:7" ht="15.75">
      <c r="A479" s="1275"/>
      <c r="B479" s="1272"/>
      <c r="C479" s="465" t="s">
        <v>377</v>
      </c>
      <c r="D479" s="390"/>
      <c r="E479" s="391">
        <v>70</v>
      </c>
      <c r="F479" s="380">
        <v>150</v>
      </c>
      <c r="G479" s="354">
        <f t="shared" si="6"/>
        <v>10500</v>
      </c>
    </row>
    <row r="480" spans="1:7" ht="15.75">
      <c r="A480" s="1276"/>
      <c r="B480" s="1273"/>
      <c r="C480" s="1395" t="s">
        <v>1</v>
      </c>
      <c r="D480" s="1396"/>
      <c r="E480" s="1396"/>
      <c r="F480" s="1397"/>
      <c r="G480" s="442">
        <f>SUM(G477:G479)</f>
        <v>35000</v>
      </c>
    </row>
    <row r="481" spans="1:7" ht="15.75">
      <c r="A481" s="1274">
        <v>3</v>
      </c>
      <c r="B481" s="1271" t="s">
        <v>383</v>
      </c>
      <c r="C481" s="465" t="s">
        <v>377</v>
      </c>
      <c r="D481" s="390"/>
      <c r="E481" s="391">
        <v>60</v>
      </c>
      <c r="F481" s="380">
        <v>150</v>
      </c>
      <c r="G481" s="354">
        <f t="shared" si="6"/>
        <v>9000</v>
      </c>
    </row>
    <row r="482" spans="1:7" ht="31.5">
      <c r="A482" s="1275"/>
      <c r="B482" s="1272"/>
      <c r="C482" s="466" t="s">
        <v>384</v>
      </c>
      <c r="D482" s="390"/>
      <c r="E482" s="391">
        <v>60</v>
      </c>
      <c r="F482" s="380">
        <v>150</v>
      </c>
      <c r="G482" s="354">
        <f t="shared" si="6"/>
        <v>9000</v>
      </c>
    </row>
    <row r="483" spans="1:7" ht="15.75">
      <c r="A483" s="1276"/>
      <c r="B483" s="1273"/>
      <c r="C483" s="1395" t="s">
        <v>1</v>
      </c>
      <c r="D483" s="1396"/>
      <c r="E483" s="1396"/>
      <c r="F483" s="1397"/>
      <c r="G483" s="442">
        <f>SUM(G481:G482)</f>
        <v>18000</v>
      </c>
    </row>
    <row r="484" spans="1:7" ht="29.25" customHeight="1">
      <c r="A484" s="402" t="s">
        <v>575</v>
      </c>
      <c r="B484" s="1346" t="s">
        <v>660</v>
      </c>
      <c r="C484" s="1347"/>
      <c r="D484" s="130"/>
      <c r="E484" s="124"/>
      <c r="F484" s="122"/>
      <c r="G484" s="429">
        <v>55000</v>
      </c>
    </row>
    <row r="485" spans="1:7" ht="15.75">
      <c r="A485" s="335"/>
      <c r="B485" s="1299" t="s">
        <v>387</v>
      </c>
      <c r="C485" s="1300"/>
      <c r="D485" s="1300"/>
      <c r="E485" s="1300"/>
      <c r="F485" s="1301"/>
      <c r="G485" s="442">
        <f>G476+G480+G483+G484</f>
        <v>141750</v>
      </c>
    </row>
    <row r="486" spans="1:10" ht="15.75">
      <c r="A486" s="335"/>
      <c r="B486" s="1407" t="s">
        <v>388</v>
      </c>
      <c r="C486" s="1408"/>
      <c r="D486" s="1408"/>
      <c r="E486" s="1408"/>
      <c r="F486" s="1409"/>
      <c r="G486" s="442">
        <f>G485+G472+G460</f>
        <v>487250</v>
      </c>
      <c r="H486" s="1402"/>
      <c r="I486" s="1403"/>
      <c r="J486" s="1403"/>
    </row>
    <row r="487" spans="1:7" ht="15.75" hidden="1">
      <c r="A487" s="335"/>
      <c r="B487" s="466"/>
      <c r="C487" s="466"/>
      <c r="D487" s="390"/>
      <c r="E487" s="391"/>
      <c r="F487" s="380"/>
      <c r="G487" s="392"/>
    </row>
    <row r="488" spans="1:7" ht="15.75" hidden="1">
      <c r="A488" s="335"/>
      <c r="B488" s="466"/>
      <c r="C488" s="466"/>
      <c r="D488" s="390"/>
      <c r="E488" s="391"/>
      <c r="F488" s="380"/>
      <c r="G488" s="392"/>
    </row>
    <row r="489" spans="1:7" ht="15.75" hidden="1">
      <c r="A489" s="335"/>
      <c r="B489" s="466"/>
      <c r="C489" s="466"/>
      <c r="D489" s="390"/>
      <c r="E489" s="391"/>
      <c r="F489" s="380"/>
      <c r="G489" s="392"/>
    </row>
    <row r="490" spans="1:7" ht="15.75" hidden="1">
      <c r="A490" s="335"/>
      <c r="B490" s="466"/>
      <c r="C490" s="466"/>
      <c r="D490" s="390"/>
      <c r="E490" s="391"/>
      <c r="F490" s="380"/>
      <c r="G490" s="392"/>
    </row>
    <row r="491" spans="1:7" ht="15.75" hidden="1">
      <c r="A491" s="185" t="s">
        <v>31</v>
      </c>
      <c r="B491" s="1269"/>
      <c r="C491" s="1270"/>
      <c r="D491" s="393"/>
      <c r="E491" s="394"/>
      <c r="F491" s="383"/>
      <c r="G491" s="395">
        <f>E491*F491</f>
        <v>0</v>
      </c>
    </row>
    <row r="492" spans="1:7" ht="16.5" hidden="1" thickBot="1">
      <c r="A492" s="1280" t="s">
        <v>47</v>
      </c>
      <c r="B492" s="1281"/>
      <c r="C492" s="1281"/>
      <c r="D492" s="397"/>
      <c r="E492" s="397"/>
      <c r="F492" s="397"/>
      <c r="G492" s="398"/>
    </row>
    <row r="493" ht="12.75">
      <c r="F493" s="295"/>
    </row>
    <row r="494" spans="1:7" ht="15.75" hidden="1">
      <c r="A494" s="438"/>
      <c r="B494" s="350"/>
      <c r="C494" s="350"/>
      <c r="D494" s="350"/>
      <c r="E494" s="439"/>
      <c r="F494" s="439"/>
      <c r="G494" s="369"/>
    </row>
    <row r="495" spans="1:7" ht="15.75" hidden="1">
      <c r="A495" s="335"/>
      <c r="B495" s="388"/>
      <c r="C495" s="389"/>
      <c r="D495" s="390"/>
      <c r="E495" s="136"/>
      <c r="F495" s="137"/>
      <c r="G495" s="137"/>
    </row>
    <row r="496" spans="1:7" ht="15.75" hidden="1">
      <c r="A496" s="185" t="s">
        <v>31</v>
      </c>
      <c r="B496" s="1269"/>
      <c r="C496" s="1270"/>
      <c r="D496" s="393"/>
      <c r="E496" s="394"/>
      <c r="F496" s="383"/>
      <c r="G496" s="467">
        <f>E496*F496</f>
        <v>0</v>
      </c>
    </row>
    <row r="497" spans="1:8" ht="15.75">
      <c r="A497" s="1242" t="s">
        <v>47</v>
      </c>
      <c r="B497" s="1243"/>
      <c r="C497" s="1243"/>
      <c r="D497" s="317"/>
      <c r="E497" s="317"/>
      <c r="F497" s="317"/>
      <c r="G497" s="468">
        <f>G245+G195+G162+G129+G121+G88</f>
        <v>14189402.7717529</v>
      </c>
      <c r="H497" s="357"/>
    </row>
  </sheetData>
  <sheetProtection/>
  <mergeCells count="348">
    <mergeCell ref="B195:F195"/>
    <mergeCell ref="A274:F274"/>
    <mergeCell ref="A308:F308"/>
    <mergeCell ref="A334:F334"/>
    <mergeCell ref="B329:C329"/>
    <mergeCell ref="B306:C306"/>
    <mergeCell ref="B301:C301"/>
    <mergeCell ref="B307:C307"/>
    <mergeCell ref="B311:G311"/>
    <mergeCell ref="B312:C312"/>
    <mergeCell ref="H88:J88"/>
    <mergeCell ref="H162:J162"/>
    <mergeCell ref="H486:J486"/>
    <mergeCell ref="H150:I150"/>
    <mergeCell ref="E428:F428"/>
    <mergeCell ref="B330:C330"/>
    <mergeCell ref="B486:F486"/>
    <mergeCell ref="B473:B476"/>
    <mergeCell ref="B322:C322"/>
    <mergeCell ref="C476:F476"/>
    <mergeCell ref="B465:B468"/>
    <mergeCell ref="C464:F464"/>
    <mergeCell ref="C450:F450"/>
    <mergeCell ref="B331:C331"/>
    <mergeCell ref="B332:C332"/>
    <mergeCell ref="B333:C333"/>
    <mergeCell ref="B456:B459"/>
    <mergeCell ref="B461:B464"/>
    <mergeCell ref="C455:F455"/>
    <mergeCell ref="B446:B450"/>
    <mergeCell ref="C483:F483"/>
    <mergeCell ref="C480:F480"/>
    <mergeCell ref="B328:C328"/>
    <mergeCell ref="B315:C315"/>
    <mergeCell ref="B327:C327"/>
    <mergeCell ref="B325:C325"/>
    <mergeCell ref="B324:C324"/>
    <mergeCell ref="B323:C323"/>
    <mergeCell ref="B320:C320"/>
    <mergeCell ref="B321:C321"/>
    <mergeCell ref="B485:F485"/>
    <mergeCell ref="C471:F471"/>
    <mergeCell ref="C445:F445"/>
    <mergeCell ref="C468:F468"/>
    <mergeCell ref="B314:C314"/>
    <mergeCell ref="B477:B480"/>
    <mergeCell ref="B316:C316"/>
    <mergeCell ref="B442:B445"/>
    <mergeCell ref="A434:C434"/>
    <mergeCell ref="C459:F459"/>
    <mergeCell ref="B313:C313"/>
    <mergeCell ref="B318:C318"/>
    <mergeCell ref="B469:B471"/>
    <mergeCell ref="B451:B455"/>
    <mergeCell ref="B427:C427"/>
    <mergeCell ref="B326:C326"/>
    <mergeCell ref="B460:F460"/>
    <mergeCell ref="B319:C319"/>
    <mergeCell ref="C441:F441"/>
    <mergeCell ref="B317:C317"/>
    <mergeCell ref="B305:C305"/>
    <mergeCell ref="B302:C302"/>
    <mergeCell ref="B304:C304"/>
    <mergeCell ref="B299:C299"/>
    <mergeCell ref="B300:C300"/>
    <mergeCell ref="B298:C298"/>
    <mergeCell ref="B286:C286"/>
    <mergeCell ref="B287:C287"/>
    <mergeCell ref="B289:C289"/>
    <mergeCell ref="B290:C290"/>
    <mergeCell ref="B291:C291"/>
    <mergeCell ref="B288:C288"/>
    <mergeCell ref="B230:C230"/>
    <mergeCell ref="B210:D210"/>
    <mergeCell ref="A231:C231"/>
    <mergeCell ref="A221:G221"/>
    <mergeCell ref="B222:C222"/>
    <mergeCell ref="B211:D211"/>
    <mergeCell ref="A456:A459"/>
    <mergeCell ref="B281:C281"/>
    <mergeCell ref="B297:C297"/>
    <mergeCell ref="B267:C267"/>
    <mergeCell ref="B433:C433"/>
    <mergeCell ref="B292:C292"/>
    <mergeCell ref="B293:C293"/>
    <mergeCell ref="B295:C295"/>
    <mergeCell ref="B282:C282"/>
    <mergeCell ref="B283:C283"/>
    <mergeCell ref="B266:C266"/>
    <mergeCell ref="B264:C264"/>
    <mergeCell ref="B212:D212"/>
    <mergeCell ref="B217:D217"/>
    <mergeCell ref="B213:D213"/>
    <mergeCell ref="B214:D214"/>
    <mergeCell ref="B223:C223"/>
    <mergeCell ref="A219:D219"/>
    <mergeCell ref="A227:G227"/>
    <mergeCell ref="B229:C229"/>
    <mergeCell ref="B276:G276"/>
    <mergeCell ref="B285:C285"/>
    <mergeCell ref="A430:G430"/>
    <mergeCell ref="B431:C431"/>
    <mergeCell ref="B270:C270"/>
    <mergeCell ref="B296:C296"/>
    <mergeCell ref="B278:C278"/>
    <mergeCell ref="B271:C271"/>
    <mergeCell ref="B280:C280"/>
    <mergeCell ref="B272:C272"/>
    <mergeCell ref="B155:C155"/>
    <mergeCell ref="B157:E157"/>
    <mergeCell ref="B199:D199"/>
    <mergeCell ref="B279:C279"/>
    <mergeCell ref="B249:C249"/>
    <mergeCell ref="B261:C261"/>
    <mergeCell ref="B257:C257"/>
    <mergeCell ref="B265:C265"/>
    <mergeCell ref="A239:G239"/>
    <mergeCell ref="B242:C242"/>
    <mergeCell ref="B269:C269"/>
    <mergeCell ref="B178:C178"/>
    <mergeCell ref="A220:F220"/>
    <mergeCell ref="B235:C235"/>
    <mergeCell ref="B240:C240"/>
    <mergeCell ref="B241:C241"/>
    <mergeCell ref="B209:D209"/>
    <mergeCell ref="B253:C253"/>
    <mergeCell ref="A247:G247"/>
    <mergeCell ref="B248:C248"/>
    <mergeCell ref="B438:B441"/>
    <mergeCell ref="B200:D200"/>
    <mergeCell ref="B201:D201"/>
    <mergeCell ref="B294:C294"/>
    <mergeCell ref="B277:C277"/>
    <mergeCell ref="B263:C263"/>
    <mergeCell ref="B432:C432"/>
    <mergeCell ref="B268:C268"/>
    <mergeCell ref="B254:F254"/>
    <mergeCell ref="B256:C256"/>
    <mergeCell ref="B120:F120"/>
    <mergeCell ref="E113:F113"/>
    <mergeCell ref="E114:F114"/>
    <mergeCell ref="E115:F115"/>
    <mergeCell ref="E116:F116"/>
    <mergeCell ref="E117:F117"/>
    <mergeCell ref="B111:F111"/>
    <mergeCell ref="B118:F118"/>
    <mergeCell ref="B108:F108"/>
    <mergeCell ref="B107:F107"/>
    <mergeCell ref="E101:F101"/>
    <mergeCell ref="B106:F106"/>
    <mergeCell ref="E109:F109"/>
    <mergeCell ref="E103:F103"/>
    <mergeCell ref="A96:F96"/>
    <mergeCell ref="E104:F104"/>
    <mergeCell ref="B105:F105"/>
    <mergeCell ref="B85:C85"/>
    <mergeCell ref="B110:F110"/>
    <mergeCell ref="B83:C83"/>
    <mergeCell ref="A91:G91"/>
    <mergeCell ref="B86:C86"/>
    <mergeCell ref="B93:F94"/>
    <mergeCell ref="E102:F102"/>
    <mergeCell ref="A90:G90"/>
    <mergeCell ref="B87:C87"/>
    <mergeCell ref="G93:G94"/>
    <mergeCell ref="B165:C165"/>
    <mergeCell ref="A170:G170"/>
    <mergeCell ref="B37:D37"/>
    <mergeCell ref="A46:G46"/>
    <mergeCell ref="B47:C47"/>
    <mergeCell ref="A50:C50"/>
    <mergeCell ref="A40:G40"/>
    <mergeCell ref="B84:C84"/>
    <mergeCell ref="B82:C82"/>
    <mergeCell ref="B78:C78"/>
    <mergeCell ref="B42:C42"/>
    <mergeCell ref="A38:D38"/>
    <mergeCell ref="B41:C41"/>
    <mergeCell ref="B70:C70"/>
    <mergeCell ref="A78:A79"/>
    <mergeCell ref="A69:G69"/>
    <mergeCell ref="A428:C428"/>
    <mergeCell ref="A237:C237"/>
    <mergeCell ref="B262:C262"/>
    <mergeCell ref="B260:C260"/>
    <mergeCell ref="A250:C250"/>
    <mergeCell ref="B189:D189"/>
    <mergeCell ref="B284:C284"/>
    <mergeCell ref="B207:D207"/>
    <mergeCell ref="B197:D197"/>
    <mergeCell ref="B259:C259"/>
    <mergeCell ref="B188:D188"/>
    <mergeCell ref="B194:D194"/>
    <mergeCell ref="B218:D218"/>
    <mergeCell ref="B258:C258"/>
    <mergeCell ref="B206:D206"/>
    <mergeCell ref="B208:D208"/>
    <mergeCell ref="B224:C224"/>
    <mergeCell ref="A225:C225"/>
    <mergeCell ref="A233:G233"/>
    <mergeCell ref="B228:C228"/>
    <mergeCell ref="B153:C153"/>
    <mergeCell ref="B167:C167"/>
    <mergeCell ref="B156:C156"/>
    <mergeCell ref="A186:G186"/>
    <mergeCell ref="B181:C181"/>
    <mergeCell ref="B183:C183"/>
    <mergeCell ref="B179:C179"/>
    <mergeCell ref="A184:C184"/>
    <mergeCell ref="B159:C159"/>
    <mergeCell ref="B158:E158"/>
    <mergeCell ref="B149:C149"/>
    <mergeCell ref="A438:A441"/>
    <mergeCell ref="B236:C236"/>
    <mergeCell ref="A190:D190"/>
    <mergeCell ref="B151:C151"/>
    <mergeCell ref="B198:D198"/>
    <mergeCell ref="B202:D202"/>
    <mergeCell ref="B203:D203"/>
    <mergeCell ref="B273:C273"/>
    <mergeCell ref="B154:C154"/>
    <mergeCell ref="B484:C484"/>
    <mergeCell ref="B177:C177"/>
    <mergeCell ref="B54:C54"/>
    <mergeCell ref="B72:C72"/>
    <mergeCell ref="B73:C73"/>
    <mergeCell ref="B74:C74"/>
    <mergeCell ref="B75:C75"/>
    <mergeCell ref="B193:D193"/>
    <mergeCell ref="A88:E88"/>
    <mergeCell ref="B76:C76"/>
    <mergeCell ref="A145:F145"/>
    <mergeCell ref="B182:C182"/>
    <mergeCell ref="A168:C168"/>
    <mergeCell ref="A162:C162"/>
    <mergeCell ref="B187:D187"/>
    <mergeCell ref="A164:G164"/>
    <mergeCell ref="B166:C166"/>
    <mergeCell ref="B152:C152"/>
    <mergeCell ref="B171:C171"/>
    <mergeCell ref="B150:C150"/>
    <mergeCell ref="B143:F143"/>
    <mergeCell ref="B24:C24"/>
    <mergeCell ref="A32:C32"/>
    <mergeCell ref="A52:G52"/>
    <mergeCell ref="A26:C26"/>
    <mergeCell ref="A34:G34"/>
    <mergeCell ref="B142:F142"/>
    <mergeCell ref="B119:F119"/>
    <mergeCell ref="C124:D124"/>
    <mergeCell ref="A136:F136"/>
    <mergeCell ref="B144:F144"/>
    <mergeCell ref="A147:G147"/>
    <mergeCell ref="B148:C148"/>
    <mergeCell ref="C126:D126"/>
    <mergeCell ref="B112:F112"/>
    <mergeCell ref="B140:F140"/>
    <mergeCell ref="A127:F127"/>
    <mergeCell ref="A138:G138"/>
    <mergeCell ref="C139:D139"/>
    <mergeCell ref="B141:F141"/>
    <mergeCell ref="C125:D125"/>
    <mergeCell ref="E99:F99"/>
    <mergeCell ref="E100:F100"/>
    <mergeCell ref="B48:C48"/>
    <mergeCell ref="B49:C49"/>
    <mergeCell ref="A56:C56"/>
    <mergeCell ref="B77:C77"/>
    <mergeCell ref="B79:C79"/>
    <mergeCell ref="B80:C80"/>
    <mergeCell ref="B71:C71"/>
    <mergeCell ref="A1:G1"/>
    <mergeCell ref="A67:F67"/>
    <mergeCell ref="A59:F59"/>
    <mergeCell ref="A60:G60"/>
    <mergeCell ref="C61:D61"/>
    <mergeCell ref="A4:G4"/>
    <mergeCell ref="C63:D63"/>
    <mergeCell ref="B55:C55"/>
    <mergeCell ref="B31:C31"/>
    <mergeCell ref="B53:C53"/>
    <mergeCell ref="A130:G130"/>
    <mergeCell ref="A20:F20"/>
    <mergeCell ref="B25:C25"/>
    <mergeCell ref="A22:G22"/>
    <mergeCell ref="A98:G98"/>
    <mergeCell ref="A123:G123"/>
    <mergeCell ref="A93:A94"/>
    <mergeCell ref="A121:F121"/>
    <mergeCell ref="A28:G28"/>
    <mergeCell ref="B35:D35"/>
    <mergeCell ref="C19:D19"/>
    <mergeCell ref="B23:C23"/>
    <mergeCell ref="A64:F64"/>
    <mergeCell ref="C13:D13"/>
    <mergeCell ref="A14:F14"/>
    <mergeCell ref="A16:G16"/>
    <mergeCell ref="C62:D62"/>
    <mergeCell ref="A10:G10"/>
    <mergeCell ref="C11:D11"/>
    <mergeCell ref="B43:C43"/>
    <mergeCell ref="A44:C44"/>
    <mergeCell ref="B36:D36"/>
    <mergeCell ref="B30:C30"/>
    <mergeCell ref="C18:D18"/>
    <mergeCell ref="B29:C29"/>
    <mergeCell ref="C12:D12"/>
    <mergeCell ref="C17:D17"/>
    <mergeCell ref="A129:F129"/>
    <mergeCell ref="A446:A450"/>
    <mergeCell ref="A436:G436"/>
    <mergeCell ref="B216:D216"/>
    <mergeCell ref="A3:F3"/>
    <mergeCell ref="A8:F8"/>
    <mergeCell ref="B5:C5"/>
    <mergeCell ref="B7:C7"/>
    <mergeCell ref="B6:C6"/>
    <mergeCell ref="B174:C174"/>
    <mergeCell ref="B496:C496"/>
    <mergeCell ref="B472:F472"/>
    <mergeCell ref="A465:A468"/>
    <mergeCell ref="A469:A471"/>
    <mergeCell ref="A473:A476"/>
    <mergeCell ref="B175:C175"/>
    <mergeCell ref="B215:D215"/>
    <mergeCell ref="B176:C176"/>
    <mergeCell ref="B205:D205"/>
    <mergeCell ref="A451:A455"/>
    <mergeCell ref="A477:A480"/>
    <mergeCell ref="B172:C172"/>
    <mergeCell ref="B173:C173"/>
    <mergeCell ref="A252:G252"/>
    <mergeCell ref="B234:C234"/>
    <mergeCell ref="B255:C255"/>
    <mergeCell ref="A192:G192"/>
    <mergeCell ref="A196:G196"/>
    <mergeCell ref="B180:C180"/>
    <mergeCell ref="A244:C244"/>
    <mergeCell ref="A497:C497"/>
    <mergeCell ref="B160:C160"/>
    <mergeCell ref="B161:C161"/>
    <mergeCell ref="B491:C491"/>
    <mergeCell ref="B481:B483"/>
    <mergeCell ref="A442:A445"/>
    <mergeCell ref="B204:D204"/>
    <mergeCell ref="A492:C492"/>
    <mergeCell ref="A481:A483"/>
    <mergeCell ref="A461:A464"/>
  </mergeCells>
  <printOptions/>
  <pageMargins left="0.7" right="0.7" top="0.75" bottom="0.75" header="0.3" footer="0.3"/>
  <pageSetup fitToHeight="0" fitToWidth="1" horizontalDpi="600" verticalDpi="600" orientation="portrait" paperSize="9"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Bibl-ekonomist</cp:lastModifiedBy>
  <cp:lastPrinted>2020-01-14T08:26:37Z</cp:lastPrinted>
  <dcterms:created xsi:type="dcterms:W3CDTF">1996-10-08T23:32:33Z</dcterms:created>
  <dcterms:modified xsi:type="dcterms:W3CDTF">2020-02-17T03:27:27Z</dcterms:modified>
  <cp:category/>
  <cp:version/>
  <cp:contentType/>
  <cp:contentStatus/>
</cp:coreProperties>
</file>